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7.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worksheets/sheet1.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charts/chart5.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195" windowHeight="11760" tabRatio="684"/>
  </bookViews>
  <sheets>
    <sheet name="Readme" sheetId="18" r:id="rId1"/>
    <sheet name="Data_Part121" sheetId="17" r:id="rId2"/>
    <sheet name="Part121_FlightHours" sheetId="13" r:id="rId3"/>
    <sheet name="Part121_Departures" sheetId="14" r:id="rId4"/>
    <sheet name="Part121_Enplanements" sheetId="15" r:id="rId5"/>
    <sheet name="Part121_Accidents" sheetId="16" r:id="rId6"/>
    <sheet name="Part121_Severity" sheetId="8" r:id="rId7"/>
    <sheet name="Part121_AccRate" sheetId="9" r:id="rId8"/>
    <sheet name="Part121_DefiningEvent" sheetId="11" r:id="rId9"/>
    <sheet name="Part121_PhaseOfFlight" sheetId="12" r:id="rId10"/>
  </sheets>
  <calcPr calcId="145621"/>
</workbook>
</file>

<file path=xl/calcChain.xml><?xml version="1.0" encoding="utf-8"?>
<calcChain xmlns="http://schemas.openxmlformats.org/spreadsheetml/2006/main">
  <c r="U2" i="17" l="1"/>
  <c r="U3" i="17"/>
  <c r="U4" i="17"/>
  <c r="U5" i="17"/>
  <c r="U6" i="17"/>
  <c r="U7" i="17"/>
  <c r="U8" i="17"/>
  <c r="U9" i="17"/>
  <c r="U10" i="17"/>
  <c r="U11" i="17"/>
  <c r="U12" i="17"/>
  <c r="U13" i="17"/>
  <c r="U14" i="17"/>
  <c r="U15" i="17"/>
  <c r="U16" i="17"/>
  <c r="U17" i="17"/>
  <c r="U18" i="17"/>
  <c r="U19" i="17"/>
  <c r="U20" i="17"/>
  <c r="U21" i="17"/>
  <c r="U22" i="17"/>
  <c r="U23" i="17"/>
  <c r="U24" i="17"/>
  <c r="U25" i="17"/>
  <c r="U26" i="17"/>
  <c r="U27" i="17"/>
  <c r="U28" i="17"/>
</calcChain>
</file>

<file path=xl/sharedStrings.xml><?xml version="1.0" encoding="utf-8"?>
<sst xmlns="http://schemas.openxmlformats.org/spreadsheetml/2006/main" count="518" uniqueCount="249">
  <si>
    <t>Calendar Year</t>
  </si>
  <si>
    <t>Flight Hours (millions)</t>
  </si>
  <si>
    <t>Departures (millions)</t>
  </si>
  <si>
    <t>Passengers (millions)</t>
  </si>
  <si>
    <t>Severity</t>
  </si>
  <si>
    <t>2003</t>
  </si>
  <si>
    <t>2004</t>
  </si>
  <si>
    <t>2005</t>
  </si>
  <si>
    <t>2006</t>
  </si>
  <si>
    <t>2007</t>
  </si>
  <si>
    <t>2008</t>
  </si>
  <si>
    <t>2009</t>
  </si>
  <si>
    <t>2010</t>
  </si>
  <si>
    <t>2011</t>
  </si>
  <si>
    <t>2012</t>
  </si>
  <si>
    <t>Major</t>
  </si>
  <si>
    <t>Serious</t>
  </si>
  <si>
    <t>Injury</t>
  </si>
  <si>
    <t>Damage</t>
  </si>
  <si>
    <t>Accidents per Million Departures</t>
  </si>
  <si>
    <t>Accidents per Million Flight Hours</t>
  </si>
  <si>
    <t>Defining Event</t>
  </si>
  <si>
    <t>Accident Aircraft</t>
  </si>
  <si>
    <t>Turbulence Encounter</t>
  </si>
  <si>
    <t>Ground Handling</t>
  </si>
  <si>
    <t>Cabin Safety Events</t>
  </si>
  <si>
    <t>Ground Collision</t>
  </si>
  <si>
    <t>Abnormal Runway Contact</t>
  </si>
  <si>
    <t>Bird</t>
  </si>
  <si>
    <t>System Malfunction (Non-Powerplant)</t>
  </si>
  <si>
    <t>Other</t>
  </si>
  <si>
    <t>Unknown or Undetermined</t>
  </si>
  <si>
    <t>Phase of Flight</t>
  </si>
  <si>
    <t>En Route</t>
  </si>
  <si>
    <t>Standing</t>
  </si>
  <si>
    <t>Approach</t>
  </si>
  <si>
    <t>Initial Climb</t>
  </si>
  <si>
    <t>Landing</t>
  </si>
  <si>
    <t>Taxi</t>
  </si>
  <si>
    <t>Unknown</t>
  </si>
  <si>
    <t>Fatal</t>
  </si>
  <si>
    <t>Total</t>
  </si>
  <si>
    <t>Part 121 Accidents by Severity, 2003-2012</t>
  </si>
  <si>
    <t>Part 121 Flight Hours, 2003-2012</t>
  </si>
  <si>
    <t>Part 121 Departures, 2003-2012</t>
  </si>
  <si>
    <t>Part 121 Passenger Enplanements, 2003-2012</t>
  </si>
  <si>
    <t>Part 121 Accidents, 2003-2012</t>
  </si>
  <si>
    <t>Part 121 Accident Rates, 2003-2012</t>
  </si>
  <si>
    <t>Defining Event for Part 121 Accidents, 2012</t>
  </si>
  <si>
    <t>Phase of Flight for Part 121 Accidents, 2012</t>
  </si>
  <si>
    <t>APR</t>
  </si>
  <si>
    <t>BIRD</t>
  </si>
  <si>
    <t xml:space="preserve">AIR </t>
  </si>
  <si>
    <t>SCHD</t>
  </si>
  <si>
    <t>DOM</t>
  </si>
  <si>
    <t xml:space="preserve">PAX </t>
  </si>
  <si>
    <t xml:space="preserve">121 </t>
  </si>
  <si>
    <t>SUBS</t>
  </si>
  <si>
    <t>NONE</t>
  </si>
  <si>
    <t>USA</t>
  </si>
  <si>
    <t>NY</t>
  </si>
  <si>
    <t>New York</t>
  </si>
  <si>
    <t>0735221W</t>
  </si>
  <si>
    <t>404638N</t>
  </si>
  <si>
    <t>DCA13CA066</t>
  </si>
  <si>
    <t>STD</t>
  </si>
  <si>
    <t>GCOL</t>
  </si>
  <si>
    <t>CARG</t>
  </si>
  <si>
    <t>MINR</t>
  </si>
  <si>
    <t>TN</t>
  </si>
  <si>
    <t>Memphis</t>
  </si>
  <si>
    <t>0895836W</t>
  </si>
  <si>
    <t>350233N</t>
  </si>
  <si>
    <t>DCA13CA035</t>
  </si>
  <si>
    <t>ICL</t>
  </si>
  <si>
    <t>OTHR</t>
  </si>
  <si>
    <t>SERS</t>
  </si>
  <si>
    <t>IL</t>
  </si>
  <si>
    <t>CHICAGO</t>
  </si>
  <si>
    <t>0853300W</t>
  </si>
  <si>
    <t>444004N</t>
  </si>
  <si>
    <t>CEN13CA117</t>
  </si>
  <si>
    <t>ENR</t>
  </si>
  <si>
    <t>CABIN</t>
  </si>
  <si>
    <t>NV</t>
  </si>
  <si>
    <t>Las Vegas</t>
  </si>
  <si>
    <t>1150908W</t>
  </si>
  <si>
    <t>360448N</t>
  </si>
  <si>
    <t>WPR13CA016</t>
  </si>
  <si>
    <t>UNK</t>
  </si>
  <si>
    <t>INT</t>
  </si>
  <si>
    <t>BR</t>
  </si>
  <si>
    <t>Sao Paulo</t>
  </si>
  <si>
    <t>DCA13WA002</t>
  </si>
  <si>
    <t>RAMP</t>
  </si>
  <si>
    <t>WI</t>
  </si>
  <si>
    <t>Milwaukee</t>
  </si>
  <si>
    <t>0875329W</t>
  </si>
  <si>
    <t>425629N</t>
  </si>
  <si>
    <t>CEN13LA004</t>
  </si>
  <si>
    <t>TURB</t>
  </si>
  <si>
    <t>NC</t>
  </si>
  <si>
    <t>Sophia</t>
  </si>
  <si>
    <t>0790000W</t>
  </si>
  <si>
    <t>350000N</t>
  </si>
  <si>
    <t>DCA12CA149</t>
  </si>
  <si>
    <t>DCA12WA146</t>
  </si>
  <si>
    <t>VA</t>
  </si>
  <si>
    <t>Dulles</t>
  </si>
  <si>
    <t>DCA12FA122</t>
  </si>
  <si>
    <t>SC</t>
  </si>
  <si>
    <t>Hilton Head</t>
  </si>
  <si>
    <t>0803600W</t>
  </si>
  <si>
    <t>321200N</t>
  </si>
  <si>
    <t>ERA12LA498</t>
  </si>
  <si>
    <t>SCF-NP</t>
  </si>
  <si>
    <t>Peoria</t>
  </si>
  <si>
    <t>0894136W</t>
  </si>
  <si>
    <t>403951N</t>
  </si>
  <si>
    <t>CEN12LA457</t>
  </si>
  <si>
    <t>JA</t>
  </si>
  <si>
    <t>Tokyo</t>
  </si>
  <si>
    <t>DCA12WA109</t>
  </si>
  <si>
    <t>TX</t>
  </si>
  <si>
    <t>Winnie</t>
  </si>
  <si>
    <t>0942803W</t>
  </si>
  <si>
    <t>294713N</t>
  </si>
  <si>
    <t>DCA12FA091</t>
  </si>
  <si>
    <t>MN</t>
  </si>
  <si>
    <t>Minneapolis</t>
  </si>
  <si>
    <t>0931311W</t>
  </si>
  <si>
    <t>445233N</t>
  </si>
  <si>
    <t>DCA12CA088</t>
  </si>
  <si>
    <t>PA</t>
  </si>
  <si>
    <t>Philadelphia</t>
  </si>
  <si>
    <t>DCA12FA086</t>
  </si>
  <si>
    <t>Chicago</t>
  </si>
  <si>
    <t>DCA12FA082</t>
  </si>
  <si>
    <t>GT</t>
  </si>
  <si>
    <t>Guatemala City</t>
  </si>
  <si>
    <t>DCA12WA073</t>
  </si>
  <si>
    <t>FL</t>
  </si>
  <si>
    <t>Fort Lauderdale</t>
  </si>
  <si>
    <t>0811546W</t>
  </si>
  <si>
    <t>262222N</t>
  </si>
  <si>
    <t>DCA12FA069</t>
  </si>
  <si>
    <t>CO</t>
  </si>
  <si>
    <t>Buena Vista</t>
  </si>
  <si>
    <t>DCA12FA062</t>
  </si>
  <si>
    <t>LDG</t>
  </si>
  <si>
    <t>ARC</t>
  </si>
  <si>
    <t>Houston</t>
  </si>
  <si>
    <t>0952000W</t>
  </si>
  <si>
    <t>295839N</t>
  </si>
  <si>
    <t>DCA12FA058</t>
  </si>
  <si>
    <t>OK</t>
  </si>
  <si>
    <t>Laverne</t>
  </si>
  <si>
    <t>93;3710W</t>
  </si>
  <si>
    <t>363306N</t>
  </si>
  <si>
    <t>WPR12LA144</t>
  </si>
  <si>
    <t>NJ</t>
  </si>
  <si>
    <t>Millville</t>
  </si>
  <si>
    <t>DCA12FA046</t>
  </si>
  <si>
    <t>FR</t>
  </si>
  <si>
    <t>FN</t>
  </si>
  <si>
    <t>Angers</t>
  </si>
  <si>
    <t>0003315W</t>
  </si>
  <si>
    <t>472825N</t>
  </si>
  <si>
    <t>DCA12CA045</t>
  </si>
  <si>
    <t>NE</t>
  </si>
  <si>
    <t>Pawnee</t>
  </si>
  <si>
    <t>0960907W</t>
  </si>
  <si>
    <t>401008N</t>
  </si>
  <si>
    <t>WPR12LA119</t>
  </si>
  <si>
    <t>MI</t>
  </si>
  <si>
    <t>Detroit</t>
  </si>
  <si>
    <t>CEN12LA166</t>
  </si>
  <si>
    <t>CA</t>
  </si>
  <si>
    <t>San Francisco</t>
  </si>
  <si>
    <t>1222229W</t>
  </si>
  <si>
    <t>373708N</t>
  </si>
  <si>
    <t>DCA12CA035</t>
  </si>
  <si>
    <t>TXI</t>
  </si>
  <si>
    <t>WV</t>
  </si>
  <si>
    <t>Huntington</t>
  </si>
  <si>
    <t>0823331W</t>
  </si>
  <si>
    <t>382201N</t>
  </si>
  <si>
    <t>ERA12LA147</t>
  </si>
  <si>
    <t>Synopsis</t>
  </si>
  <si>
    <t>CICTTPhase</t>
  </si>
  <si>
    <t>CICTTEvent</t>
  </si>
  <si>
    <t>type_fly</t>
  </si>
  <si>
    <t>acft_category</t>
  </si>
  <si>
    <t>oper_sched</t>
  </si>
  <si>
    <t>oper_dom_int</t>
  </si>
  <si>
    <t>oper_pax_cargo</t>
  </si>
  <si>
    <t>far_part</t>
  </si>
  <si>
    <t>damage</t>
  </si>
  <si>
    <t>ev_highest_injury</t>
  </si>
  <si>
    <t>inj_tot_s</t>
  </si>
  <si>
    <t>inj_tot_f</t>
  </si>
  <si>
    <t>ev_country</t>
  </si>
  <si>
    <t>ev_state</t>
  </si>
  <si>
    <t>ev_city</t>
  </si>
  <si>
    <t>longitude</t>
  </si>
  <si>
    <t>latitude</t>
  </si>
  <si>
    <t>ev_date</t>
  </si>
  <si>
    <t>aircraft_key</t>
  </si>
  <si>
    <t>ntsb_no</t>
  </si>
  <si>
    <t>This spreadsheet contains the following workbooks:</t>
  </si>
  <si>
    <t>Data dictionary:</t>
  </si>
  <si>
    <t>Each accident/incident is assigned a unique case number by the NTSB. This number is used as a reference in all documents referring to the event. The first 3 characters are a letter abbreviation of the NTSB office that filed the report. The next 2 numbers represent the fiscal year in which the accident occurred. The next letter indicates the type of investigation; for example M is major, F is regional, I is incident only, L is limited, G is government agency. The next letter is the transportation mode, A is for aviation. The last numbers are a sequential numbering of investigations for each mode within each office for a fiscal year. The first investigation of each year is assigned 001. In the case of an accident involving more than one aircraft, an additional letter suffix (A/B) is added to identify the record for each aircraft.</t>
  </si>
  <si>
    <t>The aircraft key variable is used to distinguish between individual aircraft in the event of an occurrence involving more than one aircraft. For example. if two aircraft collide, they will be assigned Ids of 1 and 2.</t>
  </si>
  <si>
    <t>The date of the event.</t>
  </si>
  <si>
    <t>Latitude and longitude are entered for the event site in degrees, minutes of arc, and seconds of arc. If the event occurred on an airport, the published coordinates for that airport can be entered. If the event was not on an airport, position coordinates may be obtained using  Global Positioning System equipment. A latitude / longitude lookup tool is also available from the US Geological survey at http://geonames.usgs.gov/pls/gnis/web_query.gnis_web_query_form. Latitude should be entered in the format DD:MM:SS N/S. For example, 37°43’09”N should be entered as 374309N.</t>
  </si>
  <si>
    <t>The city or place location closest to the site of the event.</t>
  </si>
  <si>
    <t>The state in which the event occurred (if in the US). Also includes the Pacific Ocean as PO, the Caribbean Sea as CB, the Atlantic Ocean as AO, the Gulf of Mexico as GM, and Puerto Rico as PR.</t>
  </si>
  <si>
    <t>The country in which the event took place.</t>
  </si>
  <si>
    <t>The total number of fatalities that resulted from an event.</t>
  </si>
  <si>
    <t>The total number of serious injuries that resulted from an event.</t>
  </si>
  <si>
    <t>Indicates the highest level of injury among all injuries sustained as a result of the event. (FATL=fatal, SERS=serious, MINR=minor, NONE=none, UNK=unknown)</t>
  </si>
  <si>
    <t>Indicates the severity of damage to the accident aircraft. For the purposes of this variable, aircraft damage categories are defined in 49 CFR 830.2. (DEST=destroyed, SUBS=substantial, MINR=minor, NONE=none, UNK=unknown)</t>
  </si>
  <si>
    <t>The applicable regulation part (14 CFR) or authority the aircraft was operating under at the time of the accident. (ARMF=armed forces, NUSC=non-US commercial, NUSN=non-US non-commercial, PUBF=public use - federal, PUBS=public use - state, PUBL=public use-local, PUBU=public use, UNK=unknown)</t>
  </si>
  <si>
    <t>If the accident flight was conducting revenue operations under 14 CFR 121, 125, 129, or 135,  indicates the make up of aircraft load. (PAX=passenger only, PACA=passenger/cargo, CARG=cargo, MAIL=mail, N/A=not applicable, UNK=unknown)</t>
  </si>
  <si>
    <t>If the accident flight was conducting revenue operations under 14 CFR 121, 125, 129, or 135, indicates whether the accident aircraft was operating on a domestic or international flight at the time of the accident. Note that this refers to where the aircraft was being operated, and not the origin of the air carrier. (DOM=domestic, INT=international, N/A=not applicable, UNK=unknown)</t>
  </si>
  <si>
    <t>If the accident aircraft was conducting air carrier operations under 14 CFR 121, 125, 129, or 135, indicates whether it was operating as a "scheduled or commuter" air carrier or a "non-scheduled or air taxi" carrier. (SCHD=scheduled, NSCH=non-scheduled, UNK=unknown)</t>
  </si>
  <si>
    <t>The category of the involved aircraft. In this case, the definition of aircraft category is the same as that used with respect to the certification, ratings, privileges, and limitations of airmen. Also note that there is some overlap of category and class in the available choices. (AIR=airplane, BALL=balloon, BLIM=blimp, GLI=glider, GYRO=gyrocraft, HELI=helicopter, PLFT=powered-lift, PPAR=powered parachute, WSFT=weight shift, ULTR=ultralight, UNK=unknown)</t>
  </si>
  <si>
    <t>If the accident aircraft was operating under 14 CFR part 91,103,133, or 137, this was the primary purpose of flight. (AAPL=aerial application, ADRP=air drop, AOBV=aerial observation, ASHO=air race/show, BANT=banner tow, BUS=business, EXEC=executive/corporate, FERY=ferry, FLTS=flight test, EXLD=external load, FIRF=fire fighting, GLDT=glider tow, INST=instructional, OTH=other, OWRK=other work use, PERS=personal, POSI=positioning, PUBU=public use, UNK=unknown)</t>
  </si>
  <si>
    <t>The defining event of the accident aircraft. For a list of event codes, see http://www.intlaviationstandards.org/Documents/OccurrenceCategoryDefinitions.pdf</t>
  </si>
  <si>
    <t>The phase of flight associated with the defining event of the accident aircraft. For a list of phase of flight codes, see http://www.intlaviationstandards.org/Documents/PhaseofFlightDefinitions.pdf</t>
  </si>
  <si>
    <t>A link to the event synopsis on the NTSB website.</t>
  </si>
  <si>
    <t>Part121_FlightHours</t>
  </si>
  <si>
    <t>Part121_Departures</t>
  </si>
  <si>
    <t>Part121_Enplanements</t>
  </si>
  <si>
    <t>Part121_Accidents</t>
  </si>
  <si>
    <t>Part121_Severity</t>
  </si>
  <si>
    <t>Part121_AccRate</t>
  </si>
  <si>
    <t>Part121_DefiningEvent</t>
  </si>
  <si>
    <t>Part121_PhaseOfFlight</t>
  </si>
  <si>
    <t>This workbook contains NTSB accident data (one row per accident aircraft) for all aircraft involved in accidents in calendar year 2012 while operating under 14 CFR Part 121. The data dictionary for this workbook is shown below.</t>
  </si>
  <si>
    <t>This workbook summarizes Part 121 flight hours from 2003 through 2012, using FAA activity data.</t>
  </si>
  <si>
    <t>This workbook summarizes Part 121 flight departures from 2003 through 2012, using FAA activity data.</t>
  </si>
  <si>
    <t>This workbook summarizes Part 121 passenger enplanements from 2003 through 2012, using FAA activity data.</t>
  </si>
  <si>
    <t>This workbook summarizes total and fatal Part 121 accidents from 2003 through 2012, using NTSB accident data.</t>
  </si>
  <si>
    <t>This workbook summarizes Part 121 accident rates from 2003 through 2012, using NTSB accident data and FAA activity data.</t>
  </si>
  <si>
    <t>This workbook summarizes the defining events for Part 121 accident aircraft in 2012, using NTSB accident data and occurrence categories developed by the CAST/ICAO Common Taxonomy Team.</t>
  </si>
  <si>
    <t>This workbook summarizes the phases of flight associated with the defining events for Part 121 accident aircraft in 2012, using NTSB accident data and phase of flight categories developed by the CAST/ICAO Common Taxonomy Team.</t>
  </si>
  <si>
    <t>This workbook summarizes Part 121 accidents by accident severity from 2003 through 2012, using NTSB accident data and severity categories described in 61 FR 64540 (https://federalregister.gov/a/96-30936) and 62 FR 7804 (https://federalregister.gov/a/97-4159)</t>
  </si>
  <si>
    <t>Data_Part121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</si>
</sst>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u/>
      <sz val="11"/>
      <color theme="10"/>
      <name val="Calibri"/>
      <family val="2"/>
      <scheme val="minor"/>
    </font>
    <font>
      <u/>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1" fillId="0" borderId="0" xfId="0" applyFont="1"/>
    <xf numFmtId="0" fontId="0" fillId="0" borderId="0" xfId="0"/>
    <xf numFmtId="0" fontId="2" fillId="0" borderId="0" xfId="1"/>
    <xf numFmtId="14" fontId="0" fillId="0" borderId="0" xfId="0" applyNumberFormat="1"/>
    <xf numFmtId="0" fontId="0" fillId="0" borderId="0" xfId="0" applyAlignment="1">
      <alignment vertical="center"/>
    </xf>
    <xf numFmtId="0" fontId="3" fillId="0" borderId="0" xfId="0" applyFont="1" applyAlignment="1">
      <alignment vertical="center"/>
    </xf>
    <xf numFmtId="0" fontId="0" fillId="0" borderId="0" xfId="0" applyAlignment="1">
      <alignment vertical="center" wrapText="1"/>
    </xf>
    <xf numFmtId="0" fontId="1" fillId="0" borderId="0" xfId="0" applyFont="1" applyAlignment="1">
      <alignment vertical="center"/>
    </xf>
    <xf numFmtId="0" fontId="0" fillId="0" borderId="0" xfId="0" applyFill="1" applyAlignment="1">
      <alignment vertical="center" wrapText="1"/>
    </xf>
    <xf numFmtId="0" fontId="1" fillId="0" borderId="0" xfId="0" applyFont="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a:pPr>
            <a:r>
              <a:rPr lang="en-US" sz="1100"/>
              <a:t>Part 121 Flight Hours, 2003-2012</a:t>
            </a:r>
          </a:p>
        </c:rich>
      </c:tx>
      <c:overlay val="0"/>
    </c:title>
    <c:autoTitleDeleted val="0"/>
    <c:plotArea>
      <c:layout/>
      <c:lineChart>
        <c:grouping val="standard"/>
        <c:varyColors val="0"/>
        <c:ser>
          <c:idx val="0"/>
          <c:order val="0"/>
          <c:tx>
            <c:strRef>
              <c:f>Part121_FlightHours!$B$2</c:f>
              <c:strCache>
                <c:ptCount val="1"/>
                <c:pt idx="0">
                  <c:v>Flight Hours (millions)</c:v>
                </c:pt>
              </c:strCache>
            </c:strRef>
          </c:tx>
          <c:cat>
            <c:numRef>
              <c:f>Part121_FlightHours!$A$3:$A$12</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Part121_FlightHours!$B$3:$B$12</c:f>
              <c:numCache>
                <c:formatCode>General</c:formatCode>
                <c:ptCount val="10"/>
                <c:pt idx="0">
                  <c:v>17.467700000000001</c:v>
                </c:pt>
                <c:pt idx="1">
                  <c:v>18.882503</c:v>
                </c:pt>
                <c:pt idx="2">
                  <c:v>19.390028999999998</c:v>
                </c:pt>
                <c:pt idx="3">
                  <c:v>19.263209</c:v>
                </c:pt>
                <c:pt idx="4">
                  <c:v>19.637322000000001</c:v>
                </c:pt>
                <c:pt idx="5">
                  <c:v>19.126766</c:v>
                </c:pt>
                <c:pt idx="6">
                  <c:v>17.626832</c:v>
                </c:pt>
                <c:pt idx="7">
                  <c:v>17.750986000000001</c:v>
                </c:pt>
                <c:pt idx="8">
                  <c:v>17.962965000000001</c:v>
                </c:pt>
                <c:pt idx="9">
                  <c:v>17.722235000000001</c:v>
                </c:pt>
              </c:numCache>
            </c:numRef>
          </c:val>
          <c:smooth val="0"/>
        </c:ser>
        <c:dLbls>
          <c:showLegendKey val="0"/>
          <c:showVal val="0"/>
          <c:showCatName val="0"/>
          <c:showSerName val="0"/>
          <c:showPercent val="0"/>
          <c:showBubbleSize val="0"/>
        </c:dLbls>
        <c:marker val="1"/>
        <c:smooth val="0"/>
        <c:axId val="145006592"/>
        <c:axId val="145008512"/>
      </c:lineChart>
      <c:catAx>
        <c:axId val="145006592"/>
        <c:scaling>
          <c:orientation val="minMax"/>
        </c:scaling>
        <c:delete val="0"/>
        <c:axPos val="b"/>
        <c:title>
          <c:tx>
            <c:strRef>
              <c:f>Part121_FlightHours!$A$2</c:f>
              <c:strCache>
                <c:ptCount val="1"/>
                <c:pt idx="0">
                  <c:v>Calendar Year</c:v>
                </c:pt>
              </c:strCache>
            </c:strRef>
          </c:tx>
          <c:overlay val="0"/>
        </c:title>
        <c:numFmt formatCode="General" sourceLinked="1"/>
        <c:majorTickMark val="out"/>
        <c:minorTickMark val="none"/>
        <c:tickLblPos val="nextTo"/>
        <c:crossAx val="145008512"/>
        <c:crosses val="autoZero"/>
        <c:auto val="1"/>
        <c:lblAlgn val="ctr"/>
        <c:lblOffset val="100"/>
        <c:noMultiLvlLbl val="0"/>
      </c:catAx>
      <c:valAx>
        <c:axId val="145008512"/>
        <c:scaling>
          <c:orientation val="minMax"/>
        </c:scaling>
        <c:delete val="0"/>
        <c:axPos val="l"/>
        <c:title>
          <c:tx>
            <c:strRef>
              <c:f>Part121_FlightHours!$B$2</c:f>
              <c:strCache>
                <c:ptCount val="1"/>
                <c:pt idx="0">
                  <c:v>Flight Hours (millions)</c:v>
                </c:pt>
              </c:strCache>
            </c:strRef>
          </c:tx>
          <c:overlay val="0"/>
        </c:title>
        <c:numFmt formatCode="#,##0.0" sourceLinked="0"/>
        <c:majorTickMark val="out"/>
        <c:minorTickMark val="none"/>
        <c:tickLblPos val="nextTo"/>
        <c:crossAx val="145006592"/>
        <c:crosses val="autoZero"/>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a:pPr>
            <a:r>
              <a:rPr lang="en-US" sz="1100"/>
              <a:t>Part 121 Departures, 2003-2012</a:t>
            </a:r>
          </a:p>
        </c:rich>
      </c:tx>
      <c:overlay val="0"/>
    </c:title>
    <c:autoTitleDeleted val="0"/>
    <c:plotArea>
      <c:layout/>
      <c:lineChart>
        <c:grouping val="standard"/>
        <c:varyColors val="0"/>
        <c:ser>
          <c:idx val="0"/>
          <c:order val="0"/>
          <c:tx>
            <c:strRef>
              <c:f>Part121_Departures!$B$2</c:f>
              <c:strCache>
                <c:ptCount val="1"/>
                <c:pt idx="0">
                  <c:v>Departures (millions)</c:v>
                </c:pt>
              </c:strCache>
            </c:strRef>
          </c:tx>
          <c:cat>
            <c:numRef>
              <c:f>Part121_Departures!$A$3:$A$12</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Part121_Departures!$B$3:$B$12</c:f>
              <c:numCache>
                <c:formatCode>General</c:formatCode>
                <c:ptCount val="10"/>
                <c:pt idx="0">
                  <c:v>10.433164</c:v>
                </c:pt>
                <c:pt idx="1">
                  <c:v>11.023128</c:v>
                </c:pt>
                <c:pt idx="2">
                  <c:v>11.130407</c:v>
                </c:pt>
                <c:pt idx="3">
                  <c:v>10.820914999999999</c:v>
                </c:pt>
                <c:pt idx="4">
                  <c:v>10.928432000000001</c:v>
                </c:pt>
                <c:pt idx="5">
                  <c:v>10.448133</c:v>
                </c:pt>
                <c:pt idx="6">
                  <c:v>9.7050560000000008</c:v>
                </c:pt>
                <c:pt idx="7">
                  <c:v>9.6338460000000001</c:v>
                </c:pt>
                <c:pt idx="8">
                  <c:v>9.5839470000000002</c:v>
                </c:pt>
                <c:pt idx="9">
                  <c:v>9.3906779999999994</c:v>
                </c:pt>
              </c:numCache>
            </c:numRef>
          </c:val>
          <c:smooth val="0"/>
        </c:ser>
        <c:dLbls>
          <c:showLegendKey val="0"/>
          <c:showVal val="0"/>
          <c:showCatName val="0"/>
          <c:showSerName val="0"/>
          <c:showPercent val="0"/>
          <c:showBubbleSize val="0"/>
        </c:dLbls>
        <c:marker val="1"/>
        <c:smooth val="0"/>
        <c:axId val="145017088"/>
        <c:axId val="145019264"/>
      </c:lineChart>
      <c:catAx>
        <c:axId val="145017088"/>
        <c:scaling>
          <c:orientation val="minMax"/>
        </c:scaling>
        <c:delete val="0"/>
        <c:axPos val="b"/>
        <c:title>
          <c:tx>
            <c:strRef>
              <c:f>Part121_Departures!$A$2</c:f>
              <c:strCache>
                <c:ptCount val="1"/>
                <c:pt idx="0">
                  <c:v>Calendar Year</c:v>
                </c:pt>
              </c:strCache>
            </c:strRef>
          </c:tx>
          <c:overlay val="0"/>
        </c:title>
        <c:numFmt formatCode="General" sourceLinked="1"/>
        <c:majorTickMark val="out"/>
        <c:minorTickMark val="none"/>
        <c:tickLblPos val="nextTo"/>
        <c:crossAx val="145019264"/>
        <c:crosses val="autoZero"/>
        <c:auto val="1"/>
        <c:lblAlgn val="ctr"/>
        <c:lblOffset val="100"/>
        <c:noMultiLvlLbl val="0"/>
      </c:catAx>
      <c:valAx>
        <c:axId val="145019264"/>
        <c:scaling>
          <c:orientation val="minMax"/>
        </c:scaling>
        <c:delete val="0"/>
        <c:axPos val="l"/>
        <c:title>
          <c:tx>
            <c:strRef>
              <c:f>Part121_Departures!$B$2</c:f>
              <c:strCache>
                <c:ptCount val="1"/>
                <c:pt idx="0">
                  <c:v>Departures (millions)</c:v>
                </c:pt>
              </c:strCache>
            </c:strRef>
          </c:tx>
          <c:overlay val="0"/>
        </c:title>
        <c:numFmt formatCode="#,##0.0" sourceLinked="0"/>
        <c:majorTickMark val="out"/>
        <c:minorTickMark val="none"/>
        <c:tickLblPos val="nextTo"/>
        <c:crossAx val="145017088"/>
        <c:crosses val="autoZero"/>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a:pPr>
            <a:r>
              <a:rPr lang="en-US" sz="1100"/>
              <a:t>Part 121 Passenger Enplanements, 2003-2012</a:t>
            </a:r>
          </a:p>
        </c:rich>
      </c:tx>
      <c:overlay val="0"/>
    </c:title>
    <c:autoTitleDeleted val="0"/>
    <c:plotArea>
      <c:layout/>
      <c:lineChart>
        <c:grouping val="standard"/>
        <c:varyColors val="0"/>
        <c:ser>
          <c:idx val="0"/>
          <c:order val="0"/>
          <c:tx>
            <c:strRef>
              <c:f>Part121_Enplanements!$B$2</c:f>
              <c:strCache>
                <c:ptCount val="1"/>
                <c:pt idx="0">
                  <c:v>Passengers (millions)</c:v>
                </c:pt>
              </c:strCache>
            </c:strRef>
          </c:tx>
          <c:cat>
            <c:numRef>
              <c:f>Part121_Enplanements!$A$3:$A$12</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Part121_Enplanements!$B$3:$B$12</c:f>
              <c:numCache>
                <c:formatCode>General</c:formatCode>
                <c:ptCount val="10"/>
                <c:pt idx="0">
                  <c:v>654</c:v>
                </c:pt>
                <c:pt idx="1">
                  <c:v>711</c:v>
                </c:pt>
                <c:pt idx="2">
                  <c:v>743</c:v>
                </c:pt>
                <c:pt idx="3">
                  <c:v>747</c:v>
                </c:pt>
                <c:pt idx="4">
                  <c:v>770.261889</c:v>
                </c:pt>
                <c:pt idx="5">
                  <c:v>744.82463900000005</c:v>
                </c:pt>
                <c:pt idx="6">
                  <c:v>706.10635000000002</c:v>
                </c:pt>
                <c:pt idx="7">
                  <c:v>723.29118100000005</c:v>
                </c:pt>
                <c:pt idx="8">
                  <c:v>734.15470900000003</c:v>
                </c:pt>
                <c:pt idx="9">
                  <c:v>739.97745899999995</c:v>
                </c:pt>
              </c:numCache>
            </c:numRef>
          </c:val>
          <c:smooth val="0"/>
        </c:ser>
        <c:dLbls>
          <c:showLegendKey val="0"/>
          <c:showVal val="0"/>
          <c:showCatName val="0"/>
          <c:showSerName val="0"/>
          <c:showPercent val="0"/>
          <c:showBubbleSize val="0"/>
        </c:dLbls>
        <c:marker val="1"/>
        <c:smooth val="0"/>
        <c:axId val="145085184"/>
        <c:axId val="145087104"/>
      </c:lineChart>
      <c:catAx>
        <c:axId val="145085184"/>
        <c:scaling>
          <c:orientation val="minMax"/>
        </c:scaling>
        <c:delete val="0"/>
        <c:axPos val="b"/>
        <c:title>
          <c:tx>
            <c:strRef>
              <c:f>Part121_Enplanements!$A$2</c:f>
              <c:strCache>
                <c:ptCount val="1"/>
                <c:pt idx="0">
                  <c:v>Calendar Year</c:v>
                </c:pt>
              </c:strCache>
            </c:strRef>
          </c:tx>
          <c:overlay val="0"/>
        </c:title>
        <c:numFmt formatCode="General" sourceLinked="1"/>
        <c:majorTickMark val="out"/>
        <c:minorTickMark val="none"/>
        <c:tickLblPos val="nextTo"/>
        <c:crossAx val="145087104"/>
        <c:crosses val="autoZero"/>
        <c:auto val="1"/>
        <c:lblAlgn val="ctr"/>
        <c:lblOffset val="100"/>
        <c:noMultiLvlLbl val="0"/>
      </c:catAx>
      <c:valAx>
        <c:axId val="145087104"/>
        <c:scaling>
          <c:orientation val="minMax"/>
        </c:scaling>
        <c:delete val="0"/>
        <c:axPos val="l"/>
        <c:title>
          <c:tx>
            <c:strRef>
              <c:f>Part121_Enplanements!$B$2</c:f>
              <c:strCache>
                <c:ptCount val="1"/>
                <c:pt idx="0">
                  <c:v>Passengers (millions)</c:v>
                </c:pt>
              </c:strCache>
            </c:strRef>
          </c:tx>
          <c:overlay val="0"/>
        </c:title>
        <c:numFmt formatCode="General" sourceLinked="1"/>
        <c:majorTickMark val="out"/>
        <c:minorTickMark val="none"/>
        <c:tickLblPos val="nextTo"/>
        <c:crossAx val="145085184"/>
        <c:crosses val="autoZero"/>
        <c:crossBetween val="between"/>
        <c:majorUnit val="50"/>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a:pPr>
            <a:r>
              <a:rPr lang="en-US" sz="1100"/>
              <a:t>Part 121 Accidents, 2003-2012</a:t>
            </a:r>
          </a:p>
        </c:rich>
      </c:tx>
      <c:overlay val="0"/>
    </c:title>
    <c:autoTitleDeleted val="0"/>
    <c:plotArea>
      <c:layout/>
      <c:barChart>
        <c:barDir val="col"/>
        <c:grouping val="clustered"/>
        <c:varyColors val="0"/>
        <c:ser>
          <c:idx val="0"/>
          <c:order val="0"/>
          <c:tx>
            <c:strRef>
              <c:f>Part121_Accidents!$B$2</c:f>
              <c:strCache>
                <c:ptCount val="1"/>
                <c:pt idx="0">
                  <c:v>Fatal</c:v>
                </c:pt>
              </c:strCache>
            </c:strRef>
          </c:tx>
          <c:invertIfNegative val="0"/>
          <c:cat>
            <c:numRef>
              <c:f>Part121_Accidents!$A$3:$A$12</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Part121_Accidents!$B$3:$B$12</c:f>
              <c:numCache>
                <c:formatCode>General</c:formatCode>
                <c:ptCount val="10"/>
                <c:pt idx="0">
                  <c:v>2</c:v>
                </c:pt>
                <c:pt idx="1">
                  <c:v>2</c:v>
                </c:pt>
                <c:pt idx="2">
                  <c:v>3</c:v>
                </c:pt>
                <c:pt idx="3">
                  <c:v>2</c:v>
                </c:pt>
                <c:pt idx="4">
                  <c:v>1</c:v>
                </c:pt>
                <c:pt idx="5">
                  <c:v>2</c:v>
                </c:pt>
                <c:pt idx="6">
                  <c:v>2</c:v>
                </c:pt>
                <c:pt idx="7">
                  <c:v>1</c:v>
                </c:pt>
                <c:pt idx="8">
                  <c:v>0</c:v>
                </c:pt>
                <c:pt idx="9">
                  <c:v>0</c:v>
                </c:pt>
              </c:numCache>
            </c:numRef>
          </c:val>
        </c:ser>
        <c:ser>
          <c:idx val="1"/>
          <c:order val="1"/>
          <c:tx>
            <c:strRef>
              <c:f>Part121_Accidents!$C$2</c:f>
              <c:strCache>
                <c:ptCount val="1"/>
                <c:pt idx="0">
                  <c:v>Total</c:v>
                </c:pt>
              </c:strCache>
            </c:strRef>
          </c:tx>
          <c:invertIfNegative val="0"/>
          <c:cat>
            <c:numRef>
              <c:f>Part121_Accidents!$A$3:$A$12</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Part121_Accidents!$C$3:$C$12</c:f>
              <c:numCache>
                <c:formatCode>General</c:formatCode>
                <c:ptCount val="10"/>
                <c:pt idx="0">
                  <c:v>54</c:v>
                </c:pt>
                <c:pt idx="1">
                  <c:v>30</c:v>
                </c:pt>
                <c:pt idx="2">
                  <c:v>40</c:v>
                </c:pt>
                <c:pt idx="3">
                  <c:v>33</c:v>
                </c:pt>
                <c:pt idx="4">
                  <c:v>28</c:v>
                </c:pt>
                <c:pt idx="5">
                  <c:v>28</c:v>
                </c:pt>
                <c:pt idx="6">
                  <c:v>30</c:v>
                </c:pt>
                <c:pt idx="7">
                  <c:v>29</c:v>
                </c:pt>
                <c:pt idx="8">
                  <c:v>31</c:v>
                </c:pt>
                <c:pt idx="9">
                  <c:v>27</c:v>
                </c:pt>
              </c:numCache>
            </c:numRef>
          </c:val>
        </c:ser>
        <c:dLbls>
          <c:showLegendKey val="0"/>
          <c:showVal val="0"/>
          <c:showCatName val="0"/>
          <c:showSerName val="0"/>
          <c:showPercent val="0"/>
          <c:showBubbleSize val="0"/>
        </c:dLbls>
        <c:gapWidth val="150"/>
        <c:axId val="147058688"/>
        <c:axId val="147060608"/>
      </c:barChart>
      <c:catAx>
        <c:axId val="147058688"/>
        <c:scaling>
          <c:orientation val="minMax"/>
        </c:scaling>
        <c:delete val="0"/>
        <c:axPos val="b"/>
        <c:title>
          <c:tx>
            <c:strRef>
              <c:f>Part121_Accidents!$A$2</c:f>
              <c:strCache>
                <c:ptCount val="1"/>
                <c:pt idx="0">
                  <c:v>Calendar Year</c:v>
                </c:pt>
              </c:strCache>
            </c:strRef>
          </c:tx>
          <c:overlay val="0"/>
        </c:title>
        <c:numFmt formatCode="General" sourceLinked="1"/>
        <c:majorTickMark val="out"/>
        <c:minorTickMark val="none"/>
        <c:tickLblPos val="nextTo"/>
        <c:crossAx val="147060608"/>
        <c:crosses val="autoZero"/>
        <c:auto val="1"/>
        <c:lblAlgn val="ctr"/>
        <c:lblOffset val="100"/>
        <c:noMultiLvlLbl val="0"/>
      </c:catAx>
      <c:valAx>
        <c:axId val="147060608"/>
        <c:scaling>
          <c:orientation val="minMax"/>
        </c:scaling>
        <c:delete val="0"/>
        <c:axPos val="l"/>
        <c:title>
          <c:tx>
            <c:rich>
              <a:bodyPr/>
              <a:lstStyle/>
              <a:p>
                <a:pPr>
                  <a:defRPr/>
                </a:pPr>
                <a:r>
                  <a:rPr lang="en-US"/>
                  <a:t>Accidents</a:t>
                </a:r>
              </a:p>
            </c:rich>
          </c:tx>
          <c:overlay val="0"/>
        </c:title>
        <c:numFmt formatCode="General" sourceLinked="1"/>
        <c:majorTickMark val="out"/>
        <c:minorTickMark val="none"/>
        <c:tickLblPos val="nextTo"/>
        <c:crossAx val="147058688"/>
        <c:crosses val="autoZero"/>
        <c:crossBetween val="between"/>
      </c:valAx>
    </c:plotArea>
    <c:legend>
      <c:legendPos val="tr"/>
      <c:layout>
        <c:manualLayout>
          <c:xMode val="edge"/>
          <c:yMode val="edge"/>
          <c:x val="0.77107598425196855"/>
          <c:y val="0.11372"/>
          <c:w val="0.21392401574803149"/>
          <c:h val="0.14466330708661418"/>
        </c:manualLayout>
      </c:layout>
      <c:overlay val="1"/>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a:pPr>
            <a:r>
              <a:rPr lang="en-US" sz="1100"/>
              <a:t>Part 121 Accident Rates, 2003-2012</a:t>
            </a:r>
          </a:p>
        </c:rich>
      </c:tx>
      <c:overlay val="0"/>
    </c:title>
    <c:autoTitleDeleted val="0"/>
    <c:plotArea>
      <c:layout/>
      <c:lineChart>
        <c:grouping val="standard"/>
        <c:varyColors val="0"/>
        <c:ser>
          <c:idx val="0"/>
          <c:order val="0"/>
          <c:tx>
            <c:strRef>
              <c:f>Part121_AccRate!$B$2</c:f>
              <c:strCache>
                <c:ptCount val="1"/>
                <c:pt idx="0">
                  <c:v>Accidents per Million Departures</c:v>
                </c:pt>
              </c:strCache>
            </c:strRef>
          </c:tx>
          <c:cat>
            <c:numRef>
              <c:f>Part121_AccRate!$A$3:$A$12</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Part121_AccRate!$B$3:$B$12</c:f>
              <c:numCache>
                <c:formatCode>General</c:formatCode>
                <c:ptCount val="10"/>
                <c:pt idx="0">
                  <c:v>5.1758028532859255</c:v>
                </c:pt>
                <c:pt idx="1">
                  <c:v>2.7215505435480747</c:v>
                </c:pt>
                <c:pt idx="2">
                  <c:v>3.5937589703593051</c:v>
                </c:pt>
                <c:pt idx="3">
                  <c:v>3.0496496830443638</c:v>
                </c:pt>
                <c:pt idx="4">
                  <c:v>2.5621241912837998</c:v>
                </c:pt>
                <c:pt idx="5">
                  <c:v>2.679904629851094</c:v>
                </c:pt>
                <c:pt idx="6">
                  <c:v>3.091172271442844</c:v>
                </c:pt>
                <c:pt idx="7">
                  <c:v>3.0102204249476272</c:v>
                </c:pt>
                <c:pt idx="8">
                  <c:v>3.234575483357744</c:v>
                </c:pt>
                <c:pt idx="9">
                  <c:v>2.8751917593170591</c:v>
                </c:pt>
              </c:numCache>
            </c:numRef>
          </c:val>
          <c:smooth val="0"/>
        </c:ser>
        <c:ser>
          <c:idx val="1"/>
          <c:order val="1"/>
          <c:tx>
            <c:strRef>
              <c:f>Part121_AccRate!$C$2</c:f>
              <c:strCache>
                <c:ptCount val="1"/>
                <c:pt idx="0">
                  <c:v>Accidents per Million Flight Hours</c:v>
                </c:pt>
              </c:strCache>
            </c:strRef>
          </c:tx>
          <c:spPr>
            <a:ln>
              <a:prstDash val="sysDash"/>
            </a:ln>
          </c:spPr>
          <c:marker>
            <c:symbol val="square"/>
            <c:size val="5"/>
          </c:marker>
          <c:cat>
            <c:numRef>
              <c:f>Part121_AccRate!$A$3:$A$12</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Part121_AccRate!$C$3:$C$12</c:f>
              <c:numCache>
                <c:formatCode>General</c:formatCode>
                <c:ptCount val="10"/>
                <c:pt idx="0">
                  <c:v>3.0914201640742629</c:v>
                </c:pt>
                <c:pt idx="1">
                  <c:v>1.5887724206902019</c:v>
                </c:pt>
                <c:pt idx="2">
                  <c:v>2.0629159450973487</c:v>
                </c:pt>
                <c:pt idx="3">
                  <c:v>1.7131102092076145</c:v>
                </c:pt>
                <c:pt idx="4">
                  <c:v>1.4258563362152945</c:v>
                </c:pt>
                <c:pt idx="5">
                  <c:v>1.4639171096671544</c:v>
                </c:pt>
                <c:pt idx="6">
                  <c:v>1.7019507532607108</c:v>
                </c:pt>
                <c:pt idx="7">
                  <c:v>1.6337120653466799</c:v>
                </c:pt>
                <c:pt idx="8">
                  <c:v>1.7257730001700722</c:v>
                </c:pt>
                <c:pt idx="9">
                  <c:v>1.5235098733314394</c:v>
                </c:pt>
              </c:numCache>
            </c:numRef>
          </c:val>
          <c:smooth val="0"/>
        </c:ser>
        <c:dLbls>
          <c:showLegendKey val="0"/>
          <c:showVal val="0"/>
          <c:showCatName val="0"/>
          <c:showSerName val="0"/>
          <c:showPercent val="0"/>
          <c:showBubbleSize val="0"/>
        </c:dLbls>
        <c:marker val="1"/>
        <c:smooth val="0"/>
        <c:axId val="148622720"/>
        <c:axId val="148641280"/>
      </c:lineChart>
      <c:catAx>
        <c:axId val="148622720"/>
        <c:scaling>
          <c:orientation val="minMax"/>
        </c:scaling>
        <c:delete val="0"/>
        <c:axPos val="b"/>
        <c:title>
          <c:tx>
            <c:strRef>
              <c:f>Part121_AccRate!$A$2</c:f>
              <c:strCache>
                <c:ptCount val="1"/>
                <c:pt idx="0">
                  <c:v>Calendar Year</c:v>
                </c:pt>
              </c:strCache>
            </c:strRef>
          </c:tx>
          <c:overlay val="0"/>
        </c:title>
        <c:numFmt formatCode="General" sourceLinked="1"/>
        <c:majorTickMark val="out"/>
        <c:minorTickMark val="none"/>
        <c:tickLblPos val="nextTo"/>
        <c:crossAx val="148641280"/>
        <c:crosses val="autoZero"/>
        <c:auto val="1"/>
        <c:lblAlgn val="ctr"/>
        <c:lblOffset val="100"/>
        <c:noMultiLvlLbl val="0"/>
      </c:catAx>
      <c:valAx>
        <c:axId val="148641280"/>
        <c:scaling>
          <c:orientation val="minMax"/>
        </c:scaling>
        <c:delete val="0"/>
        <c:axPos val="l"/>
        <c:title>
          <c:tx>
            <c:rich>
              <a:bodyPr/>
              <a:lstStyle/>
              <a:p>
                <a:pPr>
                  <a:defRPr/>
                </a:pPr>
                <a:r>
                  <a:rPr lang="en-US"/>
                  <a:t>Accident Rate</a:t>
                </a:r>
              </a:p>
              <a:p>
                <a:pPr>
                  <a:defRPr/>
                </a:pPr>
                <a:r>
                  <a:rPr lang="en-US"/>
                  <a:t>(per Million Departures / Flight Hours)</a:t>
                </a:r>
              </a:p>
            </c:rich>
          </c:tx>
          <c:overlay val="0"/>
        </c:title>
        <c:numFmt formatCode="General" sourceLinked="1"/>
        <c:majorTickMark val="out"/>
        <c:minorTickMark val="none"/>
        <c:tickLblPos val="nextTo"/>
        <c:crossAx val="148622720"/>
        <c:crosses val="autoZero"/>
        <c:crossBetween val="between"/>
      </c:valAx>
    </c:plotArea>
    <c:legend>
      <c:legendPos val="tr"/>
      <c:layout>
        <c:manualLayout>
          <c:xMode val="edge"/>
          <c:yMode val="edge"/>
          <c:x val="0.49429862204724412"/>
          <c:y val="0.11372"/>
          <c:w val="0.49070137795275592"/>
          <c:h val="0.13732661417322833"/>
        </c:manualLayout>
      </c:layout>
      <c:overlay val="1"/>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a:pPr>
            <a:r>
              <a:rPr lang="en-US" sz="1100"/>
              <a:t>Defining Event for Part 121 Accidents, 2012</a:t>
            </a:r>
          </a:p>
        </c:rich>
      </c:tx>
      <c:overlay val="0"/>
    </c:title>
    <c:autoTitleDeleted val="0"/>
    <c:plotArea>
      <c:layout/>
      <c:barChart>
        <c:barDir val="bar"/>
        <c:grouping val="stacked"/>
        <c:varyColors val="0"/>
        <c:ser>
          <c:idx val="0"/>
          <c:order val="0"/>
          <c:tx>
            <c:strRef>
              <c:f>Part121_DefiningEvent!$B$2</c:f>
              <c:strCache>
                <c:ptCount val="1"/>
                <c:pt idx="0">
                  <c:v>Accident Aircraft</c:v>
                </c:pt>
              </c:strCache>
            </c:strRef>
          </c:tx>
          <c:invertIfNegative val="0"/>
          <c:cat>
            <c:strRef>
              <c:f>Part121_DefiningEvent!$A$3:$A$11</c:f>
              <c:strCache>
                <c:ptCount val="9"/>
                <c:pt idx="0">
                  <c:v>Turbulence Encounter</c:v>
                </c:pt>
                <c:pt idx="1">
                  <c:v>Ground Handling</c:v>
                </c:pt>
                <c:pt idx="2">
                  <c:v>Cabin Safety Events</c:v>
                </c:pt>
                <c:pt idx="3">
                  <c:v>Ground Collision</c:v>
                </c:pt>
                <c:pt idx="4">
                  <c:v>Abnormal Runway Contact</c:v>
                </c:pt>
                <c:pt idx="5">
                  <c:v>Bird</c:v>
                </c:pt>
                <c:pt idx="6">
                  <c:v>System Malfunction (Non-Powerplant)</c:v>
                </c:pt>
                <c:pt idx="7">
                  <c:v>Other</c:v>
                </c:pt>
                <c:pt idx="8">
                  <c:v>Unknown or Undetermined</c:v>
                </c:pt>
              </c:strCache>
            </c:strRef>
          </c:cat>
          <c:val>
            <c:numRef>
              <c:f>Part121_DefiningEvent!$B$3:$B$11</c:f>
              <c:numCache>
                <c:formatCode>General</c:formatCode>
                <c:ptCount val="9"/>
                <c:pt idx="0">
                  <c:v>10</c:v>
                </c:pt>
                <c:pt idx="1">
                  <c:v>3</c:v>
                </c:pt>
                <c:pt idx="2">
                  <c:v>2</c:v>
                </c:pt>
                <c:pt idx="3">
                  <c:v>2</c:v>
                </c:pt>
                <c:pt idx="4">
                  <c:v>1</c:v>
                </c:pt>
                <c:pt idx="5">
                  <c:v>1</c:v>
                </c:pt>
                <c:pt idx="6">
                  <c:v>1</c:v>
                </c:pt>
                <c:pt idx="7">
                  <c:v>2</c:v>
                </c:pt>
                <c:pt idx="8">
                  <c:v>5</c:v>
                </c:pt>
              </c:numCache>
            </c:numRef>
          </c:val>
        </c:ser>
        <c:dLbls>
          <c:showLegendKey val="0"/>
          <c:showVal val="0"/>
          <c:showCatName val="0"/>
          <c:showSerName val="0"/>
          <c:showPercent val="0"/>
          <c:showBubbleSize val="0"/>
        </c:dLbls>
        <c:gapWidth val="150"/>
        <c:overlap val="100"/>
        <c:axId val="148777216"/>
        <c:axId val="148783488"/>
      </c:barChart>
      <c:catAx>
        <c:axId val="148777216"/>
        <c:scaling>
          <c:orientation val="maxMin"/>
        </c:scaling>
        <c:delete val="0"/>
        <c:axPos val="l"/>
        <c:title>
          <c:tx>
            <c:strRef>
              <c:f>Part121_DefiningEvent!$A$2</c:f>
              <c:strCache>
                <c:ptCount val="1"/>
                <c:pt idx="0">
                  <c:v>Defining Event</c:v>
                </c:pt>
              </c:strCache>
            </c:strRef>
          </c:tx>
          <c:overlay val="0"/>
        </c:title>
        <c:majorTickMark val="out"/>
        <c:minorTickMark val="none"/>
        <c:tickLblPos val="nextTo"/>
        <c:crossAx val="148783488"/>
        <c:crosses val="autoZero"/>
        <c:auto val="1"/>
        <c:lblAlgn val="ctr"/>
        <c:lblOffset val="100"/>
        <c:noMultiLvlLbl val="0"/>
      </c:catAx>
      <c:valAx>
        <c:axId val="148783488"/>
        <c:scaling>
          <c:orientation val="minMax"/>
          <c:max val="10"/>
        </c:scaling>
        <c:delete val="0"/>
        <c:axPos val="b"/>
        <c:title>
          <c:tx>
            <c:rich>
              <a:bodyPr/>
              <a:lstStyle/>
              <a:p>
                <a:pPr>
                  <a:defRPr/>
                </a:pPr>
                <a:r>
                  <a:rPr lang="en-US"/>
                  <a:t>Accident Aircraft</a:t>
                </a:r>
              </a:p>
            </c:rich>
          </c:tx>
          <c:overlay val="0"/>
        </c:title>
        <c:numFmt formatCode="General" sourceLinked="1"/>
        <c:majorTickMark val="out"/>
        <c:minorTickMark val="none"/>
        <c:tickLblPos val="nextTo"/>
        <c:crossAx val="148777216"/>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a:pPr>
            <a:r>
              <a:rPr lang="en-US" sz="1100"/>
              <a:t>Phase of Flight for Part 121 Accidents, 2012</a:t>
            </a:r>
          </a:p>
        </c:rich>
      </c:tx>
      <c:overlay val="0"/>
    </c:title>
    <c:autoTitleDeleted val="0"/>
    <c:plotArea>
      <c:layout/>
      <c:barChart>
        <c:barDir val="bar"/>
        <c:grouping val="stacked"/>
        <c:varyColors val="0"/>
        <c:ser>
          <c:idx val="0"/>
          <c:order val="0"/>
          <c:tx>
            <c:strRef>
              <c:f>Part121_PhaseOfFlight!$B$2</c:f>
              <c:strCache>
                <c:ptCount val="1"/>
                <c:pt idx="0">
                  <c:v>Accident Aircraft</c:v>
                </c:pt>
              </c:strCache>
            </c:strRef>
          </c:tx>
          <c:invertIfNegative val="0"/>
          <c:cat>
            <c:strRef>
              <c:f>Part121_PhaseOfFlight!$A$3:$A$9</c:f>
              <c:strCache>
                <c:ptCount val="7"/>
                <c:pt idx="0">
                  <c:v>En Route</c:v>
                </c:pt>
                <c:pt idx="1">
                  <c:v>Standing</c:v>
                </c:pt>
                <c:pt idx="2">
                  <c:v>Approach</c:v>
                </c:pt>
                <c:pt idx="3">
                  <c:v>Initial Climb</c:v>
                </c:pt>
                <c:pt idx="4">
                  <c:v>Landing</c:v>
                </c:pt>
                <c:pt idx="5">
                  <c:v>Taxi</c:v>
                </c:pt>
                <c:pt idx="6">
                  <c:v>Unknown</c:v>
                </c:pt>
              </c:strCache>
            </c:strRef>
          </c:cat>
          <c:val>
            <c:numRef>
              <c:f>Part121_PhaseOfFlight!$B$3:$B$9</c:f>
              <c:numCache>
                <c:formatCode>General</c:formatCode>
                <c:ptCount val="7"/>
                <c:pt idx="0">
                  <c:v>10</c:v>
                </c:pt>
                <c:pt idx="1">
                  <c:v>5</c:v>
                </c:pt>
                <c:pt idx="2">
                  <c:v>4</c:v>
                </c:pt>
                <c:pt idx="3">
                  <c:v>1</c:v>
                </c:pt>
                <c:pt idx="4">
                  <c:v>1</c:v>
                </c:pt>
                <c:pt idx="5">
                  <c:v>1</c:v>
                </c:pt>
                <c:pt idx="6">
                  <c:v>5</c:v>
                </c:pt>
              </c:numCache>
            </c:numRef>
          </c:val>
        </c:ser>
        <c:dLbls>
          <c:showLegendKey val="0"/>
          <c:showVal val="0"/>
          <c:showCatName val="0"/>
          <c:showSerName val="0"/>
          <c:showPercent val="0"/>
          <c:showBubbleSize val="0"/>
        </c:dLbls>
        <c:gapWidth val="150"/>
        <c:overlap val="100"/>
        <c:axId val="148824832"/>
        <c:axId val="148826752"/>
      </c:barChart>
      <c:catAx>
        <c:axId val="148824832"/>
        <c:scaling>
          <c:orientation val="maxMin"/>
        </c:scaling>
        <c:delete val="0"/>
        <c:axPos val="l"/>
        <c:title>
          <c:tx>
            <c:strRef>
              <c:f>Part121_PhaseOfFlight!$A$2</c:f>
              <c:strCache>
                <c:ptCount val="1"/>
                <c:pt idx="0">
                  <c:v>Phase of Flight</c:v>
                </c:pt>
              </c:strCache>
            </c:strRef>
          </c:tx>
          <c:overlay val="0"/>
        </c:title>
        <c:majorTickMark val="out"/>
        <c:minorTickMark val="none"/>
        <c:tickLblPos val="nextTo"/>
        <c:crossAx val="148826752"/>
        <c:crosses val="autoZero"/>
        <c:auto val="1"/>
        <c:lblAlgn val="ctr"/>
        <c:lblOffset val="100"/>
        <c:noMultiLvlLbl val="0"/>
      </c:catAx>
      <c:valAx>
        <c:axId val="148826752"/>
        <c:scaling>
          <c:orientation val="minMax"/>
          <c:max val="10"/>
        </c:scaling>
        <c:delete val="0"/>
        <c:axPos val="b"/>
        <c:title>
          <c:tx>
            <c:rich>
              <a:bodyPr/>
              <a:lstStyle/>
              <a:p>
                <a:pPr>
                  <a:defRPr/>
                </a:pPr>
                <a:r>
                  <a:rPr lang="en-US"/>
                  <a:t>Accident Aircraft</a:t>
                </a:r>
              </a:p>
            </c:rich>
          </c:tx>
          <c:overlay val="0"/>
        </c:title>
        <c:numFmt formatCode="General" sourceLinked="1"/>
        <c:majorTickMark val="out"/>
        <c:minorTickMark val="none"/>
        <c:tickLblPos val="nextTo"/>
        <c:crossAx val="148824832"/>
        <c:crosses val="max"/>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355600</xdr:colOff>
      <xdr:row>4</xdr:row>
      <xdr:rowOff>63500</xdr:rowOff>
    </xdr:from>
    <xdr:to>
      <xdr:col>14</xdr:col>
      <xdr:colOff>558800</xdr:colOff>
      <xdr:row>21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403225</xdr:colOff>
      <xdr:row>4</xdr:row>
      <xdr:rowOff>63500</xdr:rowOff>
    </xdr:from>
    <xdr:to>
      <xdr:col>14</xdr:col>
      <xdr:colOff>606425</xdr:colOff>
      <xdr:row>21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403225</xdr:colOff>
      <xdr:row>4</xdr:row>
      <xdr:rowOff>63500</xdr:rowOff>
    </xdr:from>
    <xdr:to>
      <xdr:col>14</xdr:col>
      <xdr:colOff>606425</xdr:colOff>
      <xdr:row>21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422275</xdr:colOff>
      <xdr:row>4</xdr:row>
      <xdr:rowOff>63500</xdr:rowOff>
    </xdr:from>
    <xdr:to>
      <xdr:col>17</xdr:col>
      <xdr:colOff>15875</xdr:colOff>
      <xdr:row>21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3175</xdr:colOff>
      <xdr:row>3</xdr:row>
      <xdr:rowOff>101600</xdr:rowOff>
    </xdr:from>
    <xdr:to>
      <xdr:col>13</xdr:col>
      <xdr:colOff>206375</xdr:colOff>
      <xdr:row>20</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403225</xdr:colOff>
      <xdr:row>4</xdr:row>
      <xdr:rowOff>63500</xdr:rowOff>
    </xdr:from>
    <xdr:to>
      <xdr:col>12</xdr:col>
      <xdr:colOff>606425</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31750</xdr:colOff>
      <xdr:row>4</xdr:row>
      <xdr:rowOff>63499</xdr:rowOff>
    </xdr:from>
    <xdr:to>
      <xdr:col>15</xdr:col>
      <xdr:colOff>234950</xdr:colOff>
      <xdr:row>18</xdr:row>
      <xdr:rowOff>104774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tabSelected="1" workbookViewId="0">
      <selection activeCell="H13" sqref="H13"/>
    </sheetView>
  </sheetViews>
  <sheetFormatPr defaultRowHeight="15" x14ac:dyDescent="0.25"/>
  <cols>
    <col min="1" max="1" width="21.7109375" style="5" bestFit="1" customWidth="1"/>
    <col min="2" max="2" width="128.5703125" style="7" customWidth="1"/>
    <col min="3" max="16384" width="9.140625" style="5"/>
  </cols>
  <sheetData>
    <row r="1" spans="1:2" x14ac:dyDescent="0.25">
      <c r="A1" s="10" t="s">
        <v>209</v>
      </c>
      <c r="B1" s="10"/>
    </row>
    <row r="2" spans="1:2" ht="30" x14ac:dyDescent="0.25">
      <c r="A2" s="6" t="s">
        <v>248</v>
      </c>
      <c r="B2" s="7" t="s">
        <v>239</v>
      </c>
    </row>
    <row r="3" spans="1:2" x14ac:dyDescent="0.25">
      <c r="A3" s="6" t="s">
        <v>231</v>
      </c>
      <c r="B3" s="7" t="s">
        <v>240</v>
      </c>
    </row>
    <row r="4" spans="1:2" x14ac:dyDescent="0.25">
      <c r="A4" s="6" t="s">
        <v>232</v>
      </c>
      <c r="B4" s="7" t="s">
        <v>241</v>
      </c>
    </row>
    <row r="5" spans="1:2" x14ac:dyDescent="0.25">
      <c r="A5" s="6" t="s">
        <v>233</v>
      </c>
      <c r="B5" s="7" t="s">
        <v>242</v>
      </c>
    </row>
    <row r="6" spans="1:2" x14ac:dyDescent="0.25">
      <c r="A6" s="6" t="s">
        <v>234</v>
      </c>
      <c r="B6" s="7" t="s">
        <v>243</v>
      </c>
    </row>
    <row r="7" spans="1:2" ht="30" x14ac:dyDescent="0.25">
      <c r="A7" s="6" t="s">
        <v>235</v>
      </c>
      <c r="B7" s="9" t="s">
        <v>247</v>
      </c>
    </row>
    <row r="8" spans="1:2" x14ac:dyDescent="0.25">
      <c r="A8" s="6" t="s">
        <v>236</v>
      </c>
      <c r="B8" s="7" t="s">
        <v>244</v>
      </c>
    </row>
    <row r="9" spans="1:2" ht="30" x14ac:dyDescent="0.25">
      <c r="A9" s="6" t="s">
        <v>237</v>
      </c>
      <c r="B9" s="7" t="s">
        <v>245</v>
      </c>
    </row>
    <row r="10" spans="1:2" ht="30" x14ac:dyDescent="0.25">
      <c r="A10" s="6" t="s">
        <v>238</v>
      </c>
      <c r="B10" s="7" t="s">
        <v>246</v>
      </c>
    </row>
    <row r="12" spans="1:2" x14ac:dyDescent="0.25">
      <c r="A12" s="8" t="s">
        <v>210</v>
      </c>
    </row>
    <row r="13" spans="1:2" ht="90" x14ac:dyDescent="0.25">
      <c r="A13" s="6" t="s">
        <v>208</v>
      </c>
      <c r="B13" s="7" t="s">
        <v>211</v>
      </c>
    </row>
    <row r="14" spans="1:2" ht="30" x14ac:dyDescent="0.25">
      <c r="A14" s="6" t="s">
        <v>207</v>
      </c>
      <c r="B14" s="7" t="s">
        <v>212</v>
      </c>
    </row>
    <row r="15" spans="1:2" x14ac:dyDescent="0.25">
      <c r="A15" s="6" t="s">
        <v>206</v>
      </c>
      <c r="B15" s="7" t="s">
        <v>213</v>
      </c>
    </row>
    <row r="16" spans="1:2" ht="75" x14ac:dyDescent="0.25">
      <c r="A16" s="6" t="s">
        <v>205</v>
      </c>
      <c r="B16" s="7" t="s">
        <v>214</v>
      </c>
    </row>
    <row r="17" spans="1:2" ht="75" x14ac:dyDescent="0.25">
      <c r="A17" s="6" t="s">
        <v>204</v>
      </c>
      <c r="B17" s="7" t="s">
        <v>214</v>
      </c>
    </row>
    <row r="18" spans="1:2" x14ac:dyDescent="0.25">
      <c r="A18" s="6" t="s">
        <v>203</v>
      </c>
      <c r="B18" s="7" t="s">
        <v>215</v>
      </c>
    </row>
    <row r="19" spans="1:2" ht="30" x14ac:dyDescent="0.25">
      <c r="A19" s="6" t="s">
        <v>202</v>
      </c>
      <c r="B19" s="7" t="s">
        <v>216</v>
      </c>
    </row>
    <row r="20" spans="1:2" x14ac:dyDescent="0.25">
      <c r="A20" s="6" t="s">
        <v>201</v>
      </c>
      <c r="B20" s="7" t="s">
        <v>217</v>
      </c>
    </row>
    <row r="21" spans="1:2" x14ac:dyDescent="0.25">
      <c r="A21" s="6" t="s">
        <v>200</v>
      </c>
      <c r="B21" s="7" t="s">
        <v>218</v>
      </c>
    </row>
    <row r="22" spans="1:2" x14ac:dyDescent="0.25">
      <c r="A22" s="6" t="s">
        <v>199</v>
      </c>
      <c r="B22" s="7" t="s">
        <v>219</v>
      </c>
    </row>
    <row r="23" spans="1:2" ht="30" x14ac:dyDescent="0.25">
      <c r="A23" s="6" t="s">
        <v>198</v>
      </c>
      <c r="B23" s="7" t="s">
        <v>220</v>
      </c>
    </row>
    <row r="24" spans="1:2" ht="30" x14ac:dyDescent="0.25">
      <c r="A24" s="6" t="s">
        <v>197</v>
      </c>
      <c r="B24" s="7" t="s">
        <v>221</v>
      </c>
    </row>
    <row r="25" spans="1:2" ht="45" x14ac:dyDescent="0.25">
      <c r="A25" s="6" t="s">
        <v>196</v>
      </c>
      <c r="B25" s="7" t="s">
        <v>222</v>
      </c>
    </row>
    <row r="26" spans="1:2" ht="30" x14ac:dyDescent="0.25">
      <c r="A26" s="6" t="s">
        <v>195</v>
      </c>
      <c r="B26" s="7" t="s">
        <v>223</v>
      </c>
    </row>
    <row r="27" spans="1:2" ht="45" x14ac:dyDescent="0.25">
      <c r="A27" s="6" t="s">
        <v>194</v>
      </c>
      <c r="B27" s="7" t="s">
        <v>224</v>
      </c>
    </row>
    <row r="28" spans="1:2" ht="30" x14ac:dyDescent="0.25">
      <c r="A28" s="6" t="s">
        <v>193</v>
      </c>
      <c r="B28" s="7" t="s">
        <v>225</v>
      </c>
    </row>
    <row r="29" spans="1:2" ht="60" x14ac:dyDescent="0.25">
      <c r="A29" s="6" t="s">
        <v>192</v>
      </c>
      <c r="B29" s="7" t="s">
        <v>226</v>
      </c>
    </row>
    <row r="30" spans="1:2" ht="60" x14ac:dyDescent="0.25">
      <c r="A30" s="6" t="s">
        <v>191</v>
      </c>
      <c r="B30" s="7" t="s">
        <v>227</v>
      </c>
    </row>
    <row r="31" spans="1:2" ht="30" x14ac:dyDescent="0.25">
      <c r="A31" s="6" t="s">
        <v>190</v>
      </c>
      <c r="B31" s="7" t="s">
        <v>228</v>
      </c>
    </row>
    <row r="32" spans="1:2" ht="30" x14ac:dyDescent="0.25">
      <c r="A32" s="6" t="s">
        <v>189</v>
      </c>
      <c r="B32" s="7" t="s">
        <v>229</v>
      </c>
    </row>
    <row r="33" spans="1:2" x14ac:dyDescent="0.25">
      <c r="A33" s="6" t="s">
        <v>188</v>
      </c>
      <c r="B33" s="7" t="s">
        <v>230</v>
      </c>
    </row>
  </sheetData>
  <mergeCells count="1">
    <mergeCell ref="A1:B1"/>
  </mergeCells>
  <pageMargins left="0.7" right="0.7" top="0.75" bottom="0.75" header="0.3" footer="0.3"/>
  <pageSetup orientation="portrait" verticalDpi="597"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E15" sqref="E15"/>
    </sheetView>
  </sheetViews>
  <sheetFormatPr defaultRowHeight="15" x14ac:dyDescent="0.25"/>
  <cols>
    <col min="1" max="1" width="14.140625" bestFit="1" customWidth="1"/>
    <col min="2" max="2" width="15.85546875" bestFit="1" customWidth="1"/>
  </cols>
  <sheetData>
    <row r="1" spans="1:2" s="1" customFormat="1" x14ac:dyDescent="0.25">
      <c r="A1" s="1" t="s">
        <v>49</v>
      </c>
    </row>
    <row r="2" spans="1:2" s="1" customFormat="1" x14ac:dyDescent="0.25">
      <c r="A2" s="1" t="s">
        <v>32</v>
      </c>
      <c r="B2" s="1" t="s">
        <v>22</v>
      </c>
    </row>
    <row r="3" spans="1:2" x14ac:dyDescent="0.25">
      <c r="A3" t="s">
        <v>33</v>
      </c>
      <c r="B3">
        <v>10</v>
      </c>
    </row>
    <row r="4" spans="1:2" x14ac:dyDescent="0.25">
      <c r="A4" t="s">
        <v>34</v>
      </c>
      <c r="B4">
        <v>5</v>
      </c>
    </row>
    <row r="5" spans="1:2" x14ac:dyDescent="0.25">
      <c r="A5" t="s">
        <v>35</v>
      </c>
      <c r="B5">
        <v>4</v>
      </c>
    </row>
    <row r="6" spans="1:2" x14ac:dyDescent="0.25">
      <c r="A6" t="s">
        <v>36</v>
      </c>
      <c r="B6">
        <v>1</v>
      </c>
    </row>
    <row r="7" spans="1:2" x14ac:dyDescent="0.25">
      <c r="A7" t="s">
        <v>37</v>
      </c>
      <c r="B7">
        <v>1</v>
      </c>
    </row>
    <row r="8" spans="1:2" x14ac:dyDescent="0.25">
      <c r="A8" t="s">
        <v>38</v>
      </c>
      <c r="B8">
        <v>1</v>
      </c>
    </row>
    <row r="9" spans="1:2" x14ac:dyDescent="0.25">
      <c r="A9" t="s">
        <v>39</v>
      </c>
      <c r="B9">
        <v>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workbookViewId="0"/>
  </sheetViews>
  <sheetFormatPr defaultRowHeight="15" x14ac:dyDescent="0.25"/>
  <cols>
    <col min="1" max="1" width="12.85546875" style="2" bestFit="1" customWidth="1"/>
    <col min="2" max="2" width="11.42578125" style="2" bestFit="1" customWidth="1"/>
    <col min="3" max="3" width="10.7109375" style="2" bestFit="1" customWidth="1"/>
    <col min="4" max="4" width="8.42578125" style="2" bestFit="1" customWidth="1"/>
    <col min="5" max="5" width="9.85546875" style="2" bestFit="1" customWidth="1"/>
    <col min="6" max="6" width="15" style="2" bestFit="1" customWidth="1"/>
    <col min="7" max="7" width="8.5703125" style="2" bestFit="1" customWidth="1"/>
    <col min="8" max="8" width="10.85546875" style="2" bestFit="1" customWidth="1"/>
    <col min="9" max="9" width="8.5703125" style="2" bestFit="1" customWidth="1"/>
    <col min="10" max="10" width="8.7109375" style="2" bestFit="1" customWidth="1"/>
    <col min="11" max="11" width="17" style="2" bestFit="1" customWidth="1"/>
    <col min="12" max="13" width="8" style="2" bestFit="1" customWidth="1"/>
    <col min="14" max="14" width="15.140625" style="2" bestFit="1" customWidth="1"/>
    <col min="15" max="15" width="13.7109375" style="2" bestFit="1" customWidth="1"/>
    <col min="16" max="16" width="11.28515625" style="2" bestFit="1" customWidth="1"/>
    <col min="17" max="17" width="12.85546875" style="2" bestFit="1" customWidth="1"/>
    <col min="18" max="18" width="8.28515625" style="2" bestFit="1" customWidth="1"/>
    <col min="19" max="19" width="10.85546875" style="2" bestFit="1" customWidth="1"/>
    <col min="20" max="20" width="11.140625" style="2" bestFit="1" customWidth="1"/>
    <col min="21" max="21" width="8.7109375" style="2" bestFit="1" customWidth="1"/>
    <col min="22" max="16384" width="9.140625" style="2"/>
  </cols>
  <sheetData>
    <row r="1" spans="1:21" s="1" customFormat="1" x14ac:dyDescent="0.25">
      <c r="A1" s="1" t="s">
        <v>208</v>
      </c>
      <c r="B1" s="1" t="s">
        <v>207</v>
      </c>
      <c r="C1" s="1" t="s">
        <v>206</v>
      </c>
      <c r="D1" s="1" t="s">
        <v>205</v>
      </c>
      <c r="E1" s="1" t="s">
        <v>204</v>
      </c>
      <c r="F1" s="1" t="s">
        <v>203</v>
      </c>
      <c r="G1" s="1" t="s">
        <v>202</v>
      </c>
      <c r="H1" s="1" t="s">
        <v>201</v>
      </c>
      <c r="I1" s="1" t="s">
        <v>200</v>
      </c>
      <c r="J1" s="1" t="s">
        <v>199</v>
      </c>
      <c r="K1" s="1" t="s">
        <v>198</v>
      </c>
      <c r="L1" s="1" t="s">
        <v>197</v>
      </c>
      <c r="M1" s="1" t="s">
        <v>196</v>
      </c>
      <c r="N1" s="1" t="s">
        <v>195</v>
      </c>
      <c r="O1" s="1" t="s">
        <v>194</v>
      </c>
      <c r="P1" s="1" t="s">
        <v>193</v>
      </c>
      <c r="Q1" s="1" t="s">
        <v>192</v>
      </c>
      <c r="R1" s="1" t="s">
        <v>191</v>
      </c>
      <c r="S1" s="1" t="s">
        <v>190</v>
      </c>
      <c r="T1" s="1" t="s">
        <v>189</v>
      </c>
      <c r="U1" s="1" t="s">
        <v>188</v>
      </c>
    </row>
    <row r="2" spans="1:21" x14ac:dyDescent="0.25">
      <c r="A2" s="2" t="s">
        <v>187</v>
      </c>
      <c r="B2" s="2">
        <v>1</v>
      </c>
      <c r="C2" s="4">
        <v>40924</v>
      </c>
      <c r="D2" s="2" t="s">
        <v>186</v>
      </c>
      <c r="E2" s="2" t="s">
        <v>185</v>
      </c>
      <c r="F2" s="2" t="s">
        <v>184</v>
      </c>
      <c r="G2" s="2" t="s">
        <v>183</v>
      </c>
      <c r="H2" s="2" t="s">
        <v>59</v>
      </c>
      <c r="K2" s="2" t="s">
        <v>58</v>
      </c>
      <c r="L2" s="2" t="s">
        <v>57</v>
      </c>
      <c r="M2" s="2" t="s">
        <v>56</v>
      </c>
      <c r="N2" s="2" t="s">
        <v>55</v>
      </c>
      <c r="O2" s="2" t="s">
        <v>54</v>
      </c>
      <c r="P2" s="2" t="s">
        <v>53</v>
      </c>
      <c r="Q2" s="2" t="s">
        <v>52</v>
      </c>
      <c r="S2" s="2" t="s">
        <v>94</v>
      </c>
      <c r="T2" s="2" t="s">
        <v>182</v>
      </c>
      <c r="U2" s="3" t="str">
        <f>HYPERLINK("http://www.ntsb.gov/aviationquery/brief.aspx?ev_id=20120118X91324&amp;key=1", "Synopsis")</f>
        <v>Synopsis</v>
      </c>
    </row>
    <row r="3" spans="1:21" x14ac:dyDescent="0.25">
      <c r="A3" s="2" t="s">
        <v>181</v>
      </c>
      <c r="B3" s="2">
        <v>1</v>
      </c>
      <c r="C3" s="4">
        <v>40942</v>
      </c>
      <c r="D3" s="2" t="s">
        <v>180</v>
      </c>
      <c r="E3" s="2" t="s">
        <v>179</v>
      </c>
      <c r="F3" s="2" t="s">
        <v>178</v>
      </c>
      <c r="G3" s="2" t="s">
        <v>177</v>
      </c>
      <c r="H3" s="2" t="s">
        <v>59</v>
      </c>
      <c r="K3" s="2" t="s">
        <v>58</v>
      </c>
      <c r="L3" s="2" t="s">
        <v>57</v>
      </c>
      <c r="M3" s="2" t="s">
        <v>56</v>
      </c>
      <c r="N3" s="2" t="s">
        <v>55</v>
      </c>
      <c r="O3" s="2" t="s">
        <v>54</v>
      </c>
      <c r="P3" s="2" t="s">
        <v>53</v>
      </c>
      <c r="Q3" s="2" t="s">
        <v>52</v>
      </c>
      <c r="S3" s="2" t="s">
        <v>94</v>
      </c>
      <c r="T3" s="2" t="s">
        <v>65</v>
      </c>
      <c r="U3" s="3" t="str">
        <f>HYPERLINK("http://www.ntsb.gov/aviationquery/brief.aspx?ev_id=20120207X34555&amp;key=1", "Synopsis")</f>
        <v>Synopsis</v>
      </c>
    </row>
    <row r="4" spans="1:21" x14ac:dyDescent="0.25">
      <c r="A4" s="2" t="s">
        <v>176</v>
      </c>
      <c r="B4" s="2">
        <v>1</v>
      </c>
      <c r="C4" s="4">
        <v>40957</v>
      </c>
      <c r="F4" s="2" t="s">
        <v>175</v>
      </c>
      <c r="G4" s="2" t="s">
        <v>174</v>
      </c>
      <c r="H4" s="2" t="s">
        <v>59</v>
      </c>
      <c r="J4" s="2">
        <v>1</v>
      </c>
      <c r="K4" s="2" t="s">
        <v>76</v>
      </c>
      <c r="L4" s="2" t="s">
        <v>58</v>
      </c>
      <c r="M4" s="2" t="s">
        <v>56</v>
      </c>
      <c r="N4" s="2" t="s">
        <v>55</v>
      </c>
      <c r="O4" s="2" t="s">
        <v>54</v>
      </c>
      <c r="P4" s="2" t="s">
        <v>53</v>
      </c>
      <c r="Q4" s="2" t="s">
        <v>52</v>
      </c>
      <c r="S4" s="2" t="s">
        <v>100</v>
      </c>
      <c r="T4" s="2" t="s">
        <v>50</v>
      </c>
      <c r="U4" s="3" t="str">
        <f>HYPERLINK("http://www.ntsb.gov/aviationquery/brief.aspx?ev_id=20120221X32033&amp;key=1", "Synopsis")</f>
        <v>Synopsis</v>
      </c>
    </row>
    <row r="5" spans="1:21" x14ac:dyDescent="0.25">
      <c r="A5" s="2" t="s">
        <v>173</v>
      </c>
      <c r="B5" s="2">
        <v>1</v>
      </c>
      <c r="C5" s="4">
        <v>40962</v>
      </c>
      <c r="D5" s="2" t="s">
        <v>172</v>
      </c>
      <c r="E5" s="2" t="s">
        <v>171</v>
      </c>
      <c r="F5" s="2" t="s">
        <v>170</v>
      </c>
      <c r="G5" s="2" t="s">
        <v>169</v>
      </c>
      <c r="H5" s="2" t="s">
        <v>59</v>
      </c>
      <c r="J5" s="2">
        <v>1</v>
      </c>
      <c r="K5" s="2" t="s">
        <v>76</v>
      </c>
      <c r="L5" s="2" t="s">
        <v>58</v>
      </c>
      <c r="M5" s="2" t="s">
        <v>56</v>
      </c>
      <c r="N5" s="2" t="s">
        <v>55</v>
      </c>
      <c r="O5" s="2" t="s">
        <v>54</v>
      </c>
      <c r="P5" s="2" t="s">
        <v>53</v>
      </c>
      <c r="Q5" s="2" t="s">
        <v>52</v>
      </c>
      <c r="S5" s="2" t="s">
        <v>100</v>
      </c>
      <c r="T5" s="2" t="s">
        <v>82</v>
      </c>
      <c r="U5" s="3" t="str">
        <f>HYPERLINK("http://www.ntsb.gov/aviationquery/brief.aspx?ev_id=20120229X70237&amp;key=1", "Synopsis")</f>
        <v>Synopsis</v>
      </c>
    </row>
    <row r="6" spans="1:21" x14ac:dyDescent="0.25">
      <c r="A6" s="2" t="s">
        <v>168</v>
      </c>
      <c r="B6" s="2">
        <v>1</v>
      </c>
      <c r="C6" s="4">
        <v>40965</v>
      </c>
      <c r="D6" s="2" t="s">
        <v>167</v>
      </c>
      <c r="E6" s="2" t="s">
        <v>166</v>
      </c>
      <c r="F6" s="2" t="s">
        <v>165</v>
      </c>
      <c r="G6" s="2" t="s">
        <v>164</v>
      </c>
      <c r="H6" s="2" t="s">
        <v>163</v>
      </c>
      <c r="J6" s="2">
        <v>1</v>
      </c>
      <c r="K6" s="2" t="s">
        <v>76</v>
      </c>
      <c r="L6" s="2" t="s">
        <v>58</v>
      </c>
      <c r="M6" s="2" t="s">
        <v>56</v>
      </c>
      <c r="N6" s="2" t="s">
        <v>55</v>
      </c>
      <c r="O6" s="2" t="s">
        <v>90</v>
      </c>
      <c r="P6" s="2" t="s">
        <v>53</v>
      </c>
      <c r="Q6" s="2" t="s">
        <v>52</v>
      </c>
      <c r="S6" s="2" t="s">
        <v>83</v>
      </c>
      <c r="T6" s="2" t="s">
        <v>82</v>
      </c>
      <c r="U6" s="3" t="str">
        <f>HYPERLINK("http://www.ntsb.gov/aviationquery/brief.aspx?ev_id=20120302X00956&amp;key=1", "Synopsis")</f>
        <v>Synopsis</v>
      </c>
    </row>
    <row r="7" spans="1:21" x14ac:dyDescent="0.25">
      <c r="A7" s="2" t="s">
        <v>162</v>
      </c>
      <c r="B7" s="2">
        <v>1</v>
      </c>
      <c r="C7" s="4">
        <v>40963</v>
      </c>
      <c r="F7" s="2" t="s">
        <v>161</v>
      </c>
      <c r="G7" s="2" t="s">
        <v>160</v>
      </c>
      <c r="H7" s="2" t="s">
        <v>59</v>
      </c>
      <c r="J7" s="2">
        <v>1</v>
      </c>
      <c r="K7" s="2" t="s">
        <v>76</v>
      </c>
      <c r="L7" s="2" t="s">
        <v>58</v>
      </c>
      <c r="M7" s="2" t="s">
        <v>56</v>
      </c>
      <c r="N7" s="2" t="s">
        <v>55</v>
      </c>
      <c r="O7" s="2" t="s">
        <v>54</v>
      </c>
      <c r="P7" s="2" t="s">
        <v>53</v>
      </c>
      <c r="Q7" s="2" t="s">
        <v>52</v>
      </c>
      <c r="S7" s="2" t="s">
        <v>89</v>
      </c>
      <c r="T7" s="2" t="s">
        <v>89</v>
      </c>
      <c r="U7" s="3" t="str">
        <f>HYPERLINK("http://www.ntsb.gov/aviationquery/brief.aspx?ev_id=20120302X22622&amp;key=1", "Synopsis")</f>
        <v>Synopsis</v>
      </c>
    </row>
    <row r="8" spans="1:21" x14ac:dyDescent="0.25">
      <c r="A8" s="2" t="s">
        <v>159</v>
      </c>
      <c r="B8" s="2">
        <v>1</v>
      </c>
      <c r="C8" s="4">
        <v>40988</v>
      </c>
      <c r="D8" s="2" t="s">
        <v>158</v>
      </c>
      <c r="E8" s="2" t="s">
        <v>157</v>
      </c>
      <c r="F8" s="2" t="s">
        <v>156</v>
      </c>
      <c r="G8" s="2" t="s">
        <v>155</v>
      </c>
      <c r="H8" s="2" t="s">
        <v>59</v>
      </c>
      <c r="J8" s="2">
        <v>1</v>
      </c>
      <c r="K8" s="2" t="s">
        <v>76</v>
      </c>
      <c r="L8" s="2" t="s">
        <v>58</v>
      </c>
      <c r="M8" s="2" t="s">
        <v>56</v>
      </c>
      <c r="N8" s="2" t="s">
        <v>55</v>
      </c>
      <c r="O8" s="2" t="s">
        <v>54</v>
      </c>
      <c r="P8" s="2" t="s">
        <v>53</v>
      </c>
      <c r="Q8" s="2" t="s">
        <v>52</v>
      </c>
      <c r="S8" s="2" t="s">
        <v>100</v>
      </c>
      <c r="T8" s="2" t="s">
        <v>82</v>
      </c>
      <c r="U8" s="3" t="str">
        <f>HYPERLINK("http://www.ntsb.gov/aviationquery/brief.aspx?ev_id=20120322X25316&amp;key=1", "Synopsis")</f>
        <v>Synopsis</v>
      </c>
    </row>
    <row r="9" spans="1:21" x14ac:dyDescent="0.25">
      <c r="A9" s="2" t="s">
        <v>154</v>
      </c>
      <c r="B9" s="2">
        <v>1</v>
      </c>
      <c r="C9" s="4">
        <v>41006</v>
      </c>
      <c r="D9" s="2" t="s">
        <v>153</v>
      </c>
      <c r="E9" s="2" t="s">
        <v>152</v>
      </c>
      <c r="F9" s="2" t="s">
        <v>151</v>
      </c>
      <c r="G9" s="2" t="s">
        <v>123</v>
      </c>
      <c r="H9" s="2" t="s">
        <v>59</v>
      </c>
      <c r="K9" s="2" t="s">
        <v>58</v>
      </c>
      <c r="L9" s="2" t="s">
        <v>57</v>
      </c>
      <c r="M9" s="2" t="s">
        <v>56</v>
      </c>
      <c r="N9" s="2" t="s">
        <v>55</v>
      </c>
      <c r="O9" s="2" t="s">
        <v>54</v>
      </c>
      <c r="P9" s="2" t="s">
        <v>53</v>
      </c>
      <c r="Q9" s="2" t="s">
        <v>52</v>
      </c>
      <c r="S9" s="2" t="s">
        <v>150</v>
      </c>
      <c r="T9" s="2" t="s">
        <v>149</v>
      </c>
      <c r="U9" s="3" t="str">
        <f>HYPERLINK("http://www.ntsb.gov/aviationquery/brief.aspx?ev_id=20120409X05702&amp;key=1", "Synopsis")</f>
        <v>Synopsis</v>
      </c>
    </row>
    <row r="10" spans="1:21" x14ac:dyDescent="0.25">
      <c r="A10" s="2" t="s">
        <v>148</v>
      </c>
      <c r="B10" s="2">
        <v>1</v>
      </c>
      <c r="C10" s="4">
        <v>41014</v>
      </c>
      <c r="F10" s="2" t="s">
        <v>147</v>
      </c>
      <c r="G10" s="2" t="s">
        <v>146</v>
      </c>
      <c r="H10" s="2" t="s">
        <v>59</v>
      </c>
      <c r="J10" s="2">
        <v>2</v>
      </c>
      <c r="K10" s="2" t="s">
        <v>76</v>
      </c>
      <c r="L10" s="2" t="s">
        <v>68</v>
      </c>
      <c r="M10" s="2" t="s">
        <v>56</v>
      </c>
      <c r="N10" s="2" t="s">
        <v>55</v>
      </c>
      <c r="O10" s="2" t="s">
        <v>54</v>
      </c>
      <c r="P10" s="2" t="s">
        <v>53</v>
      </c>
      <c r="Q10" s="2" t="s">
        <v>52</v>
      </c>
      <c r="S10" s="2" t="s">
        <v>100</v>
      </c>
      <c r="T10" s="2" t="s">
        <v>82</v>
      </c>
      <c r="U10" s="3" t="str">
        <f>HYPERLINK("http://www.ntsb.gov/aviationquery/brief.aspx?ev_id=20120417X44353&amp;key=1", "Synopsis")</f>
        <v>Synopsis</v>
      </c>
    </row>
    <row r="11" spans="1:21" x14ac:dyDescent="0.25">
      <c r="A11" s="2" t="s">
        <v>145</v>
      </c>
      <c r="B11" s="2">
        <v>1</v>
      </c>
      <c r="C11" s="4">
        <v>41039</v>
      </c>
      <c r="D11" s="2" t="s">
        <v>144</v>
      </c>
      <c r="E11" s="2" t="s">
        <v>143</v>
      </c>
      <c r="F11" s="2" t="s">
        <v>142</v>
      </c>
      <c r="G11" s="2" t="s">
        <v>141</v>
      </c>
      <c r="H11" s="2" t="s">
        <v>59</v>
      </c>
      <c r="J11" s="2">
        <v>1</v>
      </c>
      <c r="K11" s="2" t="s">
        <v>76</v>
      </c>
      <c r="L11" s="2" t="s">
        <v>58</v>
      </c>
      <c r="M11" s="2" t="s">
        <v>56</v>
      </c>
      <c r="N11" s="2" t="s">
        <v>55</v>
      </c>
      <c r="O11" s="2" t="s">
        <v>54</v>
      </c>
      <c r="P11" s="2" t="s">
        <v>53</v>
      </c>
      <c r="Q11" s="2" t="s">
        <v>52</v>
      </c>
      <c r="S11" s="2" t="s">
        <v>100</v>
      </c>
      <c r="T11" s="2" t="s">
        <v>82</v>
      </c>
      <c r="U11" s="3" t="str">
        <f>HYPERLINK("http://www.ntsb.gov/aviationquery/brief.aspx?ev_id=20120511X73555&amp;key=1", "Synopsis")</f>
        <v>Synopsis</v>
      </c>
    </row>
    <row r="12" spans="1:21" x14ac:dyDescent="0.25">
      <c r="A12" s="2" t="s">
        <v>140</v>
      </c>
      <c r="B12" s="2">
        <v>1</v>
      </c>
      <c r="C12" s="4">
        <v>41040</v>
      </c>
      <c r="F12" s="2" t="s">
        <v>139</v>
      </c>
      <c r="H12" s="2" t="s">
        <v>138</v>
      </c>
      <c r="K12" s="2" t="s">
        <v>58</v>
      </c>
      <c r="L12" s="2" t="s">
        <v>57</v>
      </c>
      <c r="M12" s="2" t="s">
        <v>56</v>
      </c>
      <c r="N12" s="2" t="s">
        <v>67</v>
      </c>
      <c r="O12" s="2" t="s">
        <v>90</v>
      </c>
      <c r="P12" s="2" t="s">
        <v>53</v>
      </c>
      <c r="Q12" s="2" t="s">
        <v>52</v>
      </c>
      <c r="S12" s="2" t="s">
        <v>89</v>
      </c>
      <c r="T12" s="2" t="s">
        <v>89</v>
      </c>
      <c r="U12" s="3" t="str">
        <f>HYPERLINK("http://www.ntsb.gov/aviationquery/brief.aspx?ev_id=20120514X15148&amp;key=1", "Synopsis")</f>
        <v>Synopsis</v>
      </c>
    </row>
    <row r="13" spans="1:21" x14ac:dyDescent="0.25">
      <c r="A13" s="2" t="s">
        <v>137</v>
      </c>
      <c r="B13" s="2">
        <v>2</v>
      </c>
      <c r="C13" s="4">
        <v>41059</v>
      </c>
      <c r="F13" s="2" t="s">
        <v>136</v>
      </c>
      <c r="G13" s="2" t="s">
        <v>77</v>
      </c>
      <c r="H13" s="2" t="s">
        <v>59</v>
      </c>
      <c r="K13" s="2" t="s">
        <v>58</v>
      </c>
      <c r="L13" s="2" t="s">
        <v>57</v>
      </c>
      <c r="M13" s="2" t="s">
        <v>56</v>
      </c>
      <c r="N13" s="2" t="s">
        <v>55</v>
      </c>
      <c r="O13" s="2" t="s">
        <v>54</v>
      </c>
      <c r="P13" s="2" t="s">
        <v>53</v>
      </c>
      <c r="Q13" s="2" t="s">
        <v>52</v>
      </c>
      <c r="S13" s="2" t="s">
        <v>66</v>
      </c>
      <c r="T13" s="2" t="s">
        <v>65</v>
      </c>
      <c r="U13" s="3" t="str">
        <f>HYPERLINK("http://www.ntsb.gov/aviationquery/brief.aspx?ev_id=20120530X64155&amp;key=1", "Synopsis")</f>
        <v>Synopsis</v>
      </c>
    </row>
    <row r="14" spans="1:21" x14ac:dyDescent="0.25">
      <c r="A14" s="2" t="s">
        <v>135</v>
      </c>
      <c r="B14" s="2">
        <v>1</v>
      </c>
      <c r="C14" s="4">
        <v>41067</v>
      </c>
      <c r="F14" s="2" t="s">
        <v>134</v>
      </c>
      <c r="G14" s="2" t="s">
        <v>133</v>
      </c>
      <c r="H14" s="2" t="s">
        <v>59</v>
      </c>
      <c r="J14" s="2">
        <v>1</v>
      </c>
      <c r="K14" s="2" t="s">
        <v>76</v>
      </c>
      <c r="L14" s="2" t="s">
        <v>58</v>
      </c>
      <c r="M14" s="2" t="s">
        <v>56</v>
      </c>
      <c r="N14" s="2" t="s">
        <v>55</v>
      </c>
      <c r="O14" s="2" t="s">
        <v>54</v>
      </c>
      <c r="P14" s="2" t="s">
        <v>53</v>
      </c>
      <c r="Q14" s="2" t="s">
        <v>52</v>
      </c>
      <c r="S14" s="2" t="s">
        <v>100</v>
      </c>
      <c r="T14" s="2" t="s">
        <v>82</v>
      </c>
      <c r="U14" s="3" t="str">
        <f>HYPERLINK("http://www.ntsb.gov/aviationquery/brief.aspx?ev_id=20120608X43116&amp;key=1", "Synopsis")</f>
        <v>Synopsis</v>
      </c>
    </row>
    <row r="15" spans="1:21" x14ac:dyDescent="0.25">
      <c r="A15" s="2" t="s">
        <v>132</v>
      </c>
      <c r="B15" s="2">
        <v>1</v>
      </c>
      <c r="C15" s="4">
        <v>41070</v>
      </c>
      <c r="D15" s="2" t="s">
        <v>131</v>
      </c>
      <c r="E15" s="2" t="s">
        <v>130</v>
      </c>
      <c r="F15" s="2" t="s">
        <v>129</v>
      </c>
      <c r="G15" s="2" t="s">
        <v>128</v>
      </c>
      <c r="H15" s="2" t="s">
        <v>59</v>
      </c>
      <c r="J15" s="2">
        <v>1</v>
      </c>
      <c r="K15" s="2" t="s">
        <v>76</v>
      </c>
      <c r="L15" s="2" t="s">
        <v>58</v>
      </c>
      <c r="M15" s="2" t="s">
        <v>56</v>
      </c>
      <c r="N15" s="2" t="s">
        <v>55</v>
      </c>
      <c r="O15" s="2" t="s">
        <v>54</v>
      </c>
      <c r="P15" s="2" t="s">
        <v>53</v>
      </c>
      <c r="Q15" s="2" t="s">
        <v>52</v>
      </c>
      <c r="S15" s="2" t="s">
        <v>100</v>
      </c>
      <c r="T15" s="2" t="s">
        <v>50</v>
      </c>
      <c r="U15" s="3" t="str">
        <f>HYPERLINK("http://www.ntsb.gov/aviationquery/brief.aspx?ev_id=20120612X01249&amp;key=1", "Synopsis")</f>
        <v>Synopsis</v>
      </c>
    </row>
    <row r="16" spans="1:21" x14ac:dyDescent="0.25">
      <c r="A16" s="2" t="s">
        <v>127</v>
      </c>
      <c r="B16" s="2">
        <v>1</v>
      </c>
      <c r="C16" s="4">
        <v>41072</v>
      </c>
      <c r="D16" s="2" t="s">
        <v>126</v>
      </c>
      <c r="E16" s="2" t="s">
        <v>125</v>
      </c>
      <c r="F16" s="2" t="s">
        <v>124</v>
      </c>
      <c r="G16" s="2" t="s">
        <v>123</v>
      </c>
      <c r="H16" s="2" t="s">
        <v>59</v>
      </c>
      <c r="J16" s="2">
        <v>2</v>
      </c>
      <c r="K16" s="2" t="s">
        <v>76</v>
      </c>
      <c r="L16" s="2" t="s">
        <v>58</v>
      </c>
      <c r="M16" s="2" t="s">
        <v>56</v>
      </c>
      <c r="N16" s="2" t="s">
        <v>55</v>
      </c>
      <c r="O16" s="2" t="s">
        <v>54</v>
      </c>
      <c r="P16" s="2" t="s">
        <v>53</v>
      </c>
      <c r="Q16" s="2" t="s">
        <v>52</v>
      </c>
      <c r="S16" s="2" t="s">
        <v>100</v>
      </c>
      <c r="T16" s="2" t="s">
        <v>82</v>
      </c>
      <c r="U16" s="3" t="str">
        <f>HYPERLINK("http://www.ntsb.gov/aviationquery/brief.aspx?ev_id=20120613X32202&amp;key=1", "Synopsis")</f>
        <v>Synopsis</v>
      </c>
    </row>
    <row r="17" spans="1:21" x14ac:dyDescent="0.25">
      <c r="A17" s="2" t="s">
        <v>122</v>
      </c>
      <c r="B17" s="2">
        <v>1</v>
      </c>
      <c r="C17" s="4">
        <v>41095</v>
      </c>
      <c r="F17" s="2" t="s">
        <v>121</v>
      </c>
      <c r="H17" s="2" t="s">
        <v>120</v>
      </c>
      <c r="J17" s="2">
        <v>1</v>
      </c>
      <c r="K17" s="2" t="s">
        <v>76</v>
      </c>
      <c r="L17" s="2" t="s">
        <v>58</v>
      </c>
      <c r="M17" s="2" t="s">
        <v>56</v>
      </c>
      <c r="N17" s="2" t="s">
        <v>55</v>
      </c>
      <c r="O17" s="2" t="s">
        <v>90</v>
      </c>
      <c r="P17" s="2" t="s">
        <v>53</v>
      </c>
      <c r="Q17" s="2" t="s">
        <v>52</v>
      </c>
      <c r="S17" s="2" t="s">
        <v>89</v>
      </c>
      <c r="T17" s="2" t="s">
        <v>89</v>
      </c>
      <c r="U17" s="3" t="str">
        <f>HYPERLINK("http://www.ntsb.gov/aviationquery/brief.aspx?ev_id=20120713X01334&amp;key=1", "Synopsis")</f>
        <v>Synopsis</v>
      </c>
    </row>
    <row r="18" spans="1:21" x14ac:dyDescent="0.25">
      <c r="A18" s="2" t="s">
        <v>119</v>
      </c>
      <c r="B18" s="2">
        <v>1</v>
      </c>
      <c r="C18" s="4">
        <v>41108</v>
      </c>
      <c r="D18" s="2" t="s">
        <v>118</v>
      </c>
      <c r="E18" s="2" t="s">
        <v>117</v>
      </c>
      <c r="F18" s="2" t="s">
        <v>116</v>
      </c>
      <c r="G18" s="2" t="s">
        <v>77</v>
      </c>
      <c r="H18" s="2" t="s">
        <v>59</v>
      </c>
      <c r="J18" s="2">
        <v>1</v>
      </c>
      <c r="K18" s="2" t="s">
        <v>76</v>
      </c>
      <c r="L18" s="2" t="s">
        <v>58</v>
      </c>
      <c r="M18" s="2" t="s">
        <v>56</v>
      </c>
      <c r="N18" s="2" t="s">
        <v>55</v>
      </c>
      <c r="O18" s="2" t="s">
        <v>54</v>
      </c>
      <c r="P18" s="2" t="s">
        <v>53</v>
      </c>
      <c r="Q18" s="2" t="s">
        <v>52</v>
      </c>
      <c r="S18" s="2" t="s">
        <v>115</v>
      </c>
      <c r="T18" s="2" t="s">
        <v>50</v>
      </c>
      <c r="U18" s="3" t="str">
        <f>HYPERLINK("http://www.ntsb.gov/aviationquery/brief.aspx?ev_id=20120719X94744&amp;key=1", "Synopsis")</f>
        <v>Synopsis</v>
      </c>
    </row>
    <row r="19" spans="1:21" x14ac:dyDescent="0.25">
      <c r="A19" s="2" t="s">
        <v>114</v>
      </c>
      <c r="B19" s="2">
        <v>1</v>
      </c>
      <c r="C19" s="4">
        <v>41126</v>
      </c>
      <c r="D19" s="2" t="s">
        <v>113</v>
      </c>
      <c r="E19" s="2" t="s">
        <v>112</v>
      </c>
      <c r="F19" s="2" t="s">
        <v>111</v>
      </c>
      <c r="G19" s="2" t="s">
        <v>110</v>
      </c>
      <c r="H19" s="2" t="s">
        <v>59</v>
      </c>
      <c r="J19" s="2">
        <v>1</v>
      </c>
      <c r="K19" s="2" t="s">
        <v>76</v>
      </c>
      <c r="L19" s="2" t="s">
        <v>58</v>
      </c>
      <c r="M19" s="2" t="s">
        <v>56</v>
      </c>
      <c r="N19" s="2" t="s">
        <v>55</v>
      </c>
      <c r="O19" s="2" t="s">
        <v>54</v>
      </c>
      <c r="P19" s="2" t="s">
        <v>53</v>
      </c>
      <c r="Q19" s="2" t="s">
        <v>52</v>
      </c>
      <c r="S19" s="2" t="s">
        <v>100</v>
      </c>
      <c r="T19" s="2" t="s">
        <v>82</v>
      </c>
      <c r="U19" s="3" t="str">
        <f>HYPERLINK("http://www.ntsb.gov/aviationquery/brief.aspx?ev_id=20120807X32623&amp;key=1", "Synopsis")</f>
        <v>Synopsis</v>
      </c>
    </row>
    <row r="20" spans="1:21" x14ac:dyDescent="0.25">
      <c r="A20" s="2" t="s">
        <v>109</v>
      </c>
      <c r="B20" s="2">
        <v>2</v>
      </c>
      <c r="C20" s="4">
        <v>41131</v>
      </c>
      <c r="F20" s="2" t="s">
        <v>108</v>
      </c>
      <c r="G20" s="2" t="s">
        <v>107</v>
      </c>
      <c r="H20" s="2" t="s">
        <v>59</v>
      </c>
      <c r="K20" s="2" t="s">
        <v>58</v>
      </c>
      <c r="L20" s="2" t="s">
        <v>57</v>
      </c>
      <c r="M20" s="2" t="s">
        <v>56</v>
      </c>
      <c r="N20" s="2" t="s">
        <v>55</v>
      </c>
      <c r="O20" s="2" t="s">
        <v>54</v>
      </c>
      <c r="P20" s="2" t="s">
        <v>53</v>
      </c>
      <c r="Q20" s="2" t="s">
        <v>52</v>
      </c>
      <c r="S20" s="2" t="s">
        <v>75</v>
      </c>
      <c r="T20" s="2" t="s">
        <v>65</v>
      </c>
      <c r="U20" s="3" t="str">
        <f>HYPERLINK("http://www.ntsb.gov/aviationquery/brief.aspx?ev_id=20120811X13221&amp;key=1", "Synopsis")</f>
        <v>Synopsis</v>
      </c>
    </row>
    <row r="21" spans="1:21" x14ac:dyDescent="0.25">
      <c r="A21" s="2" t="s">
        <v>106</v>
      </c>
      <c r="B21" s="2">
        <v>1</v>
      </c>
      <c r="C21" s="4">
        <v>41165</v>
      </c>
      <c r="F21" s="2" t="s">
        <v>92</v>
      </c>
      <c r="H21" s="2" t="s">
        <v>91</v>
      </c>
      <c r="K21" s="2" t="s">
        <v>58</v>
      </c>
      <c r="L21" s="2" t="s">
        <v>68</v>
      </c>
      <c r="M21" s="2" t="s">
        <v>56</v>
      </c>
      <c r="N21" s="2" t="s">
        <v>55</v>
      </c>
      <c r="O21" s="2" t="s">
        <v>90</v>
      </c>
      <c r="P21" s="2" t="s">
        <v>53</v>
      </c>
      <c r="Q21" s="2" t="s">
        <v>52</v>
      </c>
      <c r="S21" s="2" t="s">
        <v>89</v>
      </c>
      <c r="T21" s="2" t="s">
        <v>89</v>
      </c>
      <c r="U21" s="3" t="str">
        <f>HYPERLINK("http://www.ntsb.gov/aviationquery/brief.aspx?ev_id=20120915X93442&amp;key=1", "Synopsis")</f>
        <v>Synopsis</v>
      </c>
    </row>
    <row r="22" spans="1:21" x14ac:dyDescent="0.25">
      <c r="A22" s="2" t="s">
        <v>105</v>
      </c>
      <c r="B22" s="2">
        <v>1</v>
      </c>
      <c r="C22" s="4">
        <v>41170</v>
      </c>
      <c r="D22" s="2" t="s">
        <v>104</v>
      </c>
      <c r="E22" s="2" t="s">
        <v>103</v>
      </c>
      <c r="F22" s="2" t="s">
        <v>102</v>
      </c>
      <c r="G22" s="2" t="s">
        <v>101</v>
      </c>
      <c r="H22" s="2" t="s">
        <v>59</v>
      </c>
      <c r="J22" s="2">
        <v>1</v>
      </c>
      <c r="K22" s="2" t="s">
        <v>76</v>
      </c>
      <c r="L22" s="2" t="s">
        <v>58</v>
      </c>
      <c r="M22" s="2" t="s">
        <v>56</v>
      </c>
      <c r="N22" s="2" t="s">
        <v>55</v>
      </c>
      <c r="O22" s="2" t="s">
        <v>90</v>
      </c>
      <c r="P22" s="2" t="s">
        <v>53</v>
      </c>
      <c r="Q22" s="2" t="s">
        <v>52</v>
      </c>
      <c r="S22" s="2" t="s">
        <v>100</v>
      </c>
      <c r="T22" s="2" t="s">
        <v>82</v>
      </c>
      <c r="U22" s="3" t="str">
        <f>HYPERLINK("http://www.ntsb.gov/aviationquery/brief.aspx?ev_id=20120924X32520&amp;key=1", "Synopsis")</f>
        <v>Synopsis</v>
      </c>
    </row>
    <row r="23" spans="1:21" x14ac:dyDescent="0.25">
      <c r="A23" s="2" t="s">
        <v>99</v>
      </c>
      <c r="B23" s="2">
        <v>1</v>
      </c>
      <c r="C23" s="4">
        <v>41186</v>
      </c>
      <c r="D23" s="2" t="s">
        <v>98</v>
      </c>
      <c r="E23" s="2" t="s">
        <v>97</v>
      </c>
      <c r="F23" s="2" t="s">
        <v>96</v>
      </c>
      <c r="G23" s="2" t="s">
        <v>95</v>
      </c>
      <c r="H23" s="2" t="s">
        <v>59</v>
      </c>
      <c r="K23" s="2" t="s">
        <v>58</v>
      </c>
      <c r="L23" s="2" t="s">
        <v>57</v>
      </c>
      <c r="M23" s="2" t="s">
        <v>56</v>
      </c>
      <c r="N23" s="2" t="s">
        <v>55</v>
      </c>
      <c r="O23" s="2" t="s">
        <v>54</v>
      </c>
      <c r="P23" s="2" t="s">
        <v>53</v>
      </c>
      <c r="Q23" s="2" t="s">
        <v>52</v>
      </c>
      <c r="S23" s="2" t="s">
        <v>94</v>
      </c>
      <c r="T23" s="2" t="s">
        <v>65</v>
      </c>
      <c r="U23" s="3" t="str">
        <f>HYPERLINK("http://www.ntsb.gov/aviationquery/brief.aspx?ev_id=20121005X05550&amp;key=1", "Synopsis")</f>
        <v>Synopsis</v>
      </c>
    </row>
    <row r="24" spans="1:21" x14ac:dyDescent="0.25">
      <c r="A24" s="2" t="s">
        <v>93</v>
      </c>
      <c r="B24" s="2">
        <v>1</v>
      </c>
      <c r="C24" s="4">
        <v>41195</v>
      </c>
      <c r="F24" s="2" t="s">
        <v>92</v>
      </c>
      <c r="H24" s="2" t="s">
        <v>91</v>
      </c>
      <c r="K24" s="2" t="s">
        <v>58</v>
      </c>
      <c r="L24" s="2" t="s">
        <v>57</v>
      </c>
      <c r="M24" s="2" t="s">
        <v>56</v>
      </c>
      <c r="N24" s="2" t="s">
        <v>67</v>
      </c>
      <c r="O24" s="2" t="s">
        <v>90</v>
      </c>
      <c r="P24" s="2" t="s">
        <v>53</v>
      </c>
      <c r="S24" s="2" t="s">
        <v>89</v>
      </c>
      <c r="T24" s="2" t="s">
        <v>89</v>
      </c>
      <c r="U24" s="3" t="str">
        <f>HYPERLINK("http://www.ntsb.gov/aviationquery/brief.aspx?ev_id=20121017X14720&amp;key=1", "Synopsis")</f>
        <v>Synopsis</v>
      </c>
    </row>
    <row r="25" spans="1:21" x14ac:dyDescent="0.25">
      <c r="A25" s="2" t="s">
        <v>88</v>
      </c>
      <c r="B25" s="2">
        <v>1</v>
      </c>
      <c r="C25" s="4">
        <v>41198</v>
      </c>
      <c r="D25" s="2" t="s">
        <v>87</v>
      </c>
      <c r="E25" s="2" t="s">
        <v>86</v>
      </c>
      <c r="F25" s="2" t="s">
        <v>85</v>
      </c>
      <c r="G25" s="2" t="s">
        <v>84</v>
      </c>
      <c r="H25" s="2" t="s">
        <v>59</v>
      </c>
      <c r="J25" s="2">
        <v>1</v>
      </c>
      <c r="K25" s="2" t="s">
        <v>76</v>
      </c>
      <c r="L25" s="2" t="s">
        <v>58</v>
      </c>
      <c r="M25" s="2" t="s">
        <v>56</v>
      </c>
      <c r="N25" s="2" t="s">
        <v>55</v>
      </c>
      <c r="O25" s="2" t="s">
        <v>54</v>
      </c>
      <c r="P25" s="2" t="s">
        <v>53</v>
      </c>
      <c r="Q25" s="2" t="s">
        <v>52</v>
      </c>
      <c r="S25" s="2" t="s">
        <v>83</v>
      </c>
      <c r="T25" s="2" t="s">
        <v>82</v>
      </c>
      <c r="U25" s="3" t="str">
        <f>HYPERLINK("http://www.ntsb.gov/aviationquery/brief.aspx?ev_id=20121018X62210&amp;key=1", "Synopsis")</f>
        <v>Synopsis</v>
      </c>
    </row>
    <row r="26" spans="1:21" x14ac:dyDescent="0.25">
      <c r="A26" s="2" t="s">
        <v>81</v>
      </c>
      <c r="B26" s="2">
        <v>1</v>
      </c>
      <c r="C26" s="4">
        <v>41271</v>
      </c>
      <c r="D26" s="2" t="s">
        <v>80</v>
      </c>
      <c r="E26" s="2" t="s">
        <v>79</v>
      </c>
      <c r="F26" s="2" t="s">
        <v>78</v>
      </c>
      <c r="G26" s="2" t="s">
        <v>77</v>
      </c>
      <c r="H26" s="2" t="s">
        <v>59</v>
      </c>
      <c r="J26" s="2">
        <v>1</v>
      </c>
      <c r="K26" s="2" t="s">
        <v>76</v>
      </c>
      <c r="L26" s="2" t="s">
        <v>58</v>
      </c>
      <c r="M26" s="2" t="s">
        <v>56</v>
      </c>
      <c r="N26" s="2" t="s">
        <v>55</v>
      </c>
      <c r="O26" s="2" t="s">
        <v>54</v>
      </c>
      <c r="P26" s="2" t="s">
        <v>53</v>
      </c>
      <c r="Q26" s="2" t="s">
        <v>52</v>
      </c>
      <c r="S26" s="2" t="s">
        <v>75</v>
      </c>
      <c r="T26" s="2" t="s">
        <v>74</v>
      </c>
      <c r="U26" s="3" t="str">
        <f>HYPERLINK("http://www.ntsb.gov/aviationquery/brief.aspx?ev_id=20121231X42414&amp;key=1", "Synopsis")</f>
        <v>Synopsis</v>
      </c>
    </row>
    <row r="27" spans="1:21" x14ac:dyDescent="0.25">
      <c r="A27" s="2" t="s">
        <v>73</v>
      </c>
      <c r="B27" s="2">
        <v>1</v>
      </c>
      <c r="C27" s="4">
        <v>41269</v>
      </c>
      <c r="D27" s="2" t="s">
        <v>72</v>
      </c>
      <c r="E27" s="2" t="s">
        <v>71</v>
      </c>
      <c r="F27" s="2" t="s">
        <v>70</v>
      </c>
      <c r="G27" s="2" t="s">
        <v>69</v>
      </c>
      <c r="H27" s="2" t="s">
        <v>59</v>
      </c>
      <c r="K27" s="2" t="s">
        <v>68</v>
      </c>
      <c r="L27" s="2" t="s">
        <v>57</v>
      </c>
      <c r="M27" s="2" t="s">
        <v>56</v>
      </c>
      <c r="N27" s="2" t="s">
        <v>67</v>
      </c>
      <c r="O27" s="2" t="s">
        <v>54</v>
      </c>
      <c r="P27" s="2" t="s">
        <v>53</v>
      </c>
      <c r="Q27" s="2" t="s">
        <v>52</v>
      </c>
      <c r="S27" s="2" t="s">
        <v>66</v>
      </c>
      <c r="T27" s="2" t="s">
        <v>65</v>
      </c>
      <c r="U27" s="3" t="str">
        <f>HYPERLINK("http://www.ntsb.gov/aviationquery/brief.aspx?ev_id=20130103X44411&amp;key=1", "Synopsis")</f>
        <v>Synopsis</v>
      </c>
    </row>
    <row r="28" spans="1:21" x14ac:dyDescent="0.25">
      <c r="A28" s="2" t="s">
        <v>64</v>
      </c>
      <c r="B28" s="2">
        <v>1</v>
      </c>
      <c r="C28" s="4">
        <v>41248</v>
      </c>
      <c r="D28" s="2" t="s">
        <v>63</v>
      </c>
      <c r="E28" s="2" t="s">
        <v>62</v>
      </c>
      <c r="F28" s="2" t="s">
        <v>61</v>
      </c>
      <c r="G28" s="2" t="s">
        <v>60</v>
      </c>
      <c r="H28" s="2" t="s">
        <v>59</v>
      </c>
      <c r="K28" s="2" t="s">
        <v>58</v>
      </c>
      <c r="L28" s="2" t="s">
        <v>57</v>
      </c>
      <c r="M28" s="2" t="s">
        <v>56</v>
      </c>
      <c r="N28" s="2" t="s">
        <v>55</v>
      </c>
      <c r="O28" s="2" t="s">
        <v>54</v>
      </c>
      <c r="P28" s="2" t="s">
        <v>53</v>
      </c>
      <c r="Q28" s="2" t="s">
        <v>52</v>
      </c>
      <c r="S28" s="2" t="s">
        <v>51</v>
      </c>
      <c r="T28" s="2" t="s">
        <v>50</v>
      </c>
      <c r="U28" s="3" t="str">
        <f>HYPERLINK("http://www.ntsb.gov/aviationquery/brief.aspx?ev_id=20130314X15433&amp;key=1", "Synopsis")</f>
        <v>Synopsis</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D15" sqref="D15"/>
    </sheetView>
  </sheetViews>
  <sheetFormatPr defaultRowHeight="15" x14ac:dyDescent="0.25"/>
  <cols>
    <col min="1" max="1" width="13.42578125" style="1" bestFit="1" customWidth="1"/>
    <col min="2" max="2" width="20.85546875" style="2" bestFit="1" customWidth="1"/>
    <col min="3" max="16384" width="9.140625" style="2"/>
  </cols>
  <sheetData>
    <row r="1" spans="1:2" x14ac:dyDescent="0.25">
      <c r="A1" s="1" t="s">
        <v>43</v>
      </c>
    </row>
    <row r="2" spans="1:2" s="1" customFormat="1" x14ac:dyDescent="0.25">
      <c r="A2" s="1" t="s">
        <v>0</v>
      </c>
      <c r="B2" s="1" t="s">
        <v>1</v>
      </c>
    </row>
    <row r="3" spans="1:2" x14ac:dyDescent="0.25">
      <c r="A3" s="1">
        <v>2003</v>
      </c>
      <c r="B3" s="2">
        <v>17.467700000000001</v>
      </c>
    </row>
    <row r="4" spans="1:2" x14ac:dyDescent="0.25">
      <c r="A4" s="1">
        <v>2004</v>
      </c>
      <c r="B4" s="2">
        <v>18.882503</v>
      </c>
    </row>
    <row r="5" spans="1:2" x14ac:dyDescent="0.25">
      <c r="A5" s="1">
        <v>2005</v>
      </c>
      <c r="B5" s="2">
        <v>19.390028999999998</v>
      </c>
    </row>
    <row r="6" spans="1:2" x14ac:dyDescent="0.25">
      <c r="A6" s="1">
        <v>2006</v>
      </c>
      <c r="B6" s="2">
        <v>19.263209</v>
      </c>
    </row>
    <row r="7" spans="1:2" x14ac:dyDescent="0.25">
      <c r="A7" s="1">
        <v>2007</v>
      </c>
      <c r="B7" s="2">
        <v>19.637322000000001</v>
      </c>
    </row>
    <row r="8" spans="1:2" x14ac:dyDescent="0.25">
      <c r="A8" s="1">
        <v>2008</v>
      </c>
      <c r="B8" s="2">
        <v>19.126766</v>
      </c>
    </row>
    <row r="9" spans="1:2" x14ac:dyDescent="0.25">
      <c r="A9" s="1">
        <v>2009</v>
      </c>
      <c r="B9" s="2">
        <v>17.626832</v>
      </c>
    </row>
    <row r="10" spans="1:2" x14ac:dyDescent="0.25">
      <c r="A10" s="1">
        <v>2010</v>
      </c>
      <c r="B10" s="2">
        <v>17.750986000000001</v>
      </c>
    </row>
    <row r="11" spans="1:2" x14ac:dyDescent="0.25">
      <c r="A11" s="1">
        <v>2011</v>
      </c>
      <c r="B11" s="2">
        <v>17.962965000000001</v>
      </c>
    </row>
    <row r="12" spans="1:2" x14ac:dyDescent="0.25">
      <c r="A12" s="1">
        <v>2012</v>
      </c>
      <c r="B12" s="2">
        <v>17.722235000000001</v>
      </c>
    </row>
  </sheetData>
  <pageMargins left="0.7" right="0.7" top="0.75" bottom="0.75" header="0.3" footer="0.3"/>
  <pageSetup orientation="portrait" verticalDpi="597"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19" sqref="B19"/>
    </sheetView>
  </sheetViews>
  <sheetFormatPr defaultRowHeight="15" x14ac:dyDescent="0.25"/>
  <cols>
    <col min="1" max="1" width="13.42578125" style="2" bestFit="1" customWidth="1"/>
    <col min="2" max="2" width="20.140625" style="2" bestFit="1" customWidth="1"/>
    <col min="3" max="16384" width="9.140625" style="2"/>
  </cols>
  <sheetData>
    <row r="1" spans="1:2" s="1" customFormat="1" x14ac:dyDescent="0.25">
      <c r="A1" s="1" t="s">
        <v>44</v>
      </c>
    </row>
    <row r="2" spans="1:2" s="1" customFormat="1" x14ac:dyDescent="0.25">
      <c r="A2" s="1" t="s">
        <v>0</v>
      </c>
      <c r="B2" s="1" t="s">
        <v>2</v>
      </c>
    </row>
    <row r="3" spans="1:2" x14ac:dyDescent="0.25">
      <c r="A3" s="2">
        <v>2003</v>
      </c>
      <c r="B3" s="2">
        <v>10.433164</v>
      </c>
    </row>
    <row r="4" spans="1:2" x14ac:dyDescent="0.25">
      <c r="A4" s="2">
        <v>2004</v>
      </c>
      <c r="B4" s="2">
        <v>11.023128</v>
      </c>
    </row>
    <row r="5" spans="1:2" x14ac:dyDescent="0.25">
      <c r="A5" s="2">
        <v>2005</v>
      </c>
      <c r="B5" s="2">
        <v>11.130407</v>
      </c>
    </row>
    <row r="6" spans="1:2" x14ac:dyDescent="0.25">
      <c r="A6" s="2">
        <v>2006</v>
      </c>
      <c r="B6" s="2">
        <v>10.820914999999999</v>
      </c>
    </row>
    <row r="7" spans="1:2" x14ac:dyDescent="0.25">
      <c r="A7" s="2">
        <v>2007</v>
      </c>
      <c r="B7" s="2">
        <v>10.928432000000001</v>
      </c>
    </row>
    <row r="8" spans="1:2" x14ac:dyDescent="0.25">
      <c r="A8" s="2">
        <v>2008</v>
      </c>
      <c r="B8" s="2">
        <v>10.448133</v>
      </c>
    </row>
    <row r="9" spans="1:2" x14ac:dyDescent="0.25">
      <c r="A9" s="2">
        <v>2009</v>
      </c>
      <c r="B9" s="2">
        <v>9.7050560000000008</v>
      </c>
    </row>
    <row r="10" spans="1:2" x14ac:dyDescent="0.25">
      <c r="A10" s="2">
        <v>2010</v>
      </c>
      <c r="B10" s="2">
        <v>9.6338460000000001</v>
      </c>
    </row>
    <row r="11" spans="1:2" x14ac:dyDescent="0.25">
      <c r="A11" s="2">
        <v>2011</v>
      </c>
      <c r="B11" s="2">
        <v>9.5839470000000002</v>
      </c>
    </row>
    <row r="12" spans="1:2" x14ac:dyDescent="0.25">
      <c r="A12" s="2">
        <v>2012</v>
      </c>
      <c r="B12" s="2">
        <v>9.3906779999999994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E33" sqref="E33"/>
    </sheetView>
  </sheetViews>
  <sheetFormatPr defaultRowHeight="15" x14ac:dyDescent="0.25"/>
  <cols>
    <col min="1" max="1" width="13.42578125" style="2" bestFit="1" customWidth="1"/>
    <col min="2" max="2" width="20.140625" style="2" bestFit="1" customWidth="1"/>
    <col min="3" max="16384" width="9.140625" style="2"/>
  </cols>
  <sheetData>
    <row r="1" spans="1:2" s="1" customFormat="1" x14ac:dyDescent="0.25">
      <c r="A1" s="1" t="s">
        <v>45</v>
      </c>
    </row>
    <row r="2" spans="1:2" s="1" customFormat="1" x14ac:dyDescent="0.25">
      <c r="A2" s="1" t="s">
        <v>0</v>
      </c>
      <c r="B2" s="1" t="s">
        <v>3</v>
      </c>
    </row>
    <row r="3" spans="1:2" x14ac:dyDescent="0.25">
      <c r="A3" s="2">
        <v>2003</v>
      </c>
      <c r="B3" s="2">
        <v>654</v>
      </c>
    </row>
    <row r="4" spans="1:2" x14ac:dyDescent="0.25">
      <c r="A4" s="2">
        <v>2004</v>
      </c>
      <c r="B4" s="2">
        <v>711</v>
      </c>
    </row>
    <row r="5" spans="1:2" x14ac:dyDescent="0.25">
      <c r="A5" s="2">
        <v>2005</v>
      </c>
      <c r="B5" s="2">
        <v>743</v>
      </c>
    </row>
    <row r="6" spans="1:2" x14ac:dyDescent="0.25">
      <c r="A6" s="2">
        <v>2006</v>
      </c>
      <c r="B6" s="2">
        <v>747</v>
      </c>
    </row>
    <row r="7" spans="1:2" x14ac:dyDescent="0.25">
      <c r="A7" s="2">
        <v>2007</v>
      </c>
      <c r="B7" s="2">
        <v>770.261889</v>
      </c>
    </row>
    <row r="8" spans="1:2" x14ac:dyDescent="0.25">
      <c r="A8" s="2">
        <v>2008</v>
      </c>
      <c r="B8" s="2">
        <v>744.82463900000005</v>
      </c>
    </row>
    <row r="9" spans="1:2" x14ac:dyDescent="0.25">
      <c r="A9" s="2">
        <v>2009</v>
      </c>
      <c r="B9" s="2">
        <v>706.10635000000002</v>
      </c>
    </row>
    <row r="10" spans="1:2" x14ac:dyDescent="0.25">
      <c r="A10" s="2">
        <v>2010</v>
      </c>
      <c r="B10" s="2">
        <v>723.29118100000005</v>
      </c>
    </row>
    <row r="11" spans="1:2" x14ac:dyDescent="0.25">
      <c r="A11" s="2">
        <v>2011</v>
      </c>
      <c r="B11" s="2">
        <v>734.15470900000003</v>
      </c>
    </row>
    <row r="12" spans="1:2" x14ac:dyDescent="0.25">
      <c r="A12" s="2">
        <v>2012</v>
      </c>
      <c r="B12" s="2">
        <v>739.97745899999995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D13" sqref="D13"/>
    </sheetView>
  </sheetViews>
  <sheetFormatPr defaultRowHeight="15" x14ac:dyDescent="0.25"/>
  <cols>
    <col min="1" max="1" width="13.42578125" style="2" bestFit="1" customWidth="1"/>
    <col min="2" max="2" width="5.28515625" style="2" bestFit="1" customWidth="1"/>
    <col min="3" max="3" width="5.42578125" style="2" bestFit="1" customWidth="1"/>
    <col min="4" max="16384" width="9.140625" style="2"/>
  </cols>
  <sheetData>
    <row r="1" spans="1:3" s="1" customFormat="1" x14ac:dyDescent="0.25">
      <c r="A1" s="1" t="s">
        <v>46</v>
      </c>
    </row>
    <row r="2" spans="1:3" s="1" customFormat="1" x14ac:dyDescent="0.25">
      <c r="A2" s="1" t="s">
        <v>0</v>
      </c>
      <c r="B2" s="1" t="s">
        <v>40</v>
      </c>
      <c r="C2" s="1" t="s">
        <v>41</v>
      </c>
    </row>
    <row r="3" spans="1:3" x14ac:dyDescent="0.25">
      <c r="A3" s="2">
        <v>2003</v>
      </c>
      <c r="B3" s="2">
        <v>2</v>
      </c>
      <c r="C3" s="2">
        <v>54</v>
      </c>
    </row>
    <row r="4" spans="1:3" x14ac:dyDescent="0.25">
      <c r="A4" s="2">
        <v>2004</v>
      </c>
      <c r="B4" s="2">
        <v>2</v>
      </c>
      <c r="C4" s="2">
        <v>30</v>
      </c>
    </row>
    <row r="5" spans="1:3" x14ac:dyDescent="0.25">
      <c r="A5" s="2">
        <v>2005</v>
      </c>
      <c r="B5" s="2">
        <v>3</v>
      </c>
      <c r="C5" s="2">
        <v>40</v>
      </c>
    </row>
    <row r="6" spans="1:3" x14ac:dyDescent="0.25">
      <c r="A6" s="2">
        <v>2006</v>
      </c>
      <c r="B6" s="2">
        <v>2</v>
      </c>
      <c r="C6" s="2">
        <v>33</v>
      </c>
    </row>
    <row r="7" spans="1:3" x14ac:dyDescent="0.25">
      <c r="A7" s="2">
        <v>2007</v>
      </c>
      <c r="B7" s="2">
        <v>1</v>
      </c>
      <c r="C7" s="2">
        <v>28</v>
      </c>
    </row>
    <row r="8" spans="1:3" x14ac:dyDescent="0.25">
      <c r="A8" s="2">
        <v>2008</v>
      </c>
      <c r="B8" s="2">
        <v>2</v>
      </c>
      <c r="C8" s="2">
        <v>28</v>
      </c>
    </row>
    <row r="9" spans="1:3" x14ac:dyDescent="0.25">
      <c r="A9" s="2">
        <v>2009</v>
      </c>
      <c r="B9" s="2">
        <v>2</v>
      </c>
      <c r="C9" s="2">
        <v>30</v>
      </c>
    </row>
    <row r="10" spans="1:3" x14ac:dyDescent="0.25">
      <c r="A10" s="2">
        <v>2010</v>
      </c>
      <c r="B10" s="2">
        <v>1</v>
      </c>
      <c r="C10" s="2">
        <v>29</v>
      </c>
    </row>
    <row r="11" spans="1:3" x14ac:dyDescent="0.25">
      <c r="A11" s="2">
        <v>2011</v>
      </c>
      <c r="B11" s="2">
        <v>0</v>
      </c>
      <c r="C11" s="2">
        <v>31</v>
      </c>
    </row>
    <row r="12" spans="1:3" x14ac:dyDescent="0.25">
      <c r="A12" s="2">
        <v>2012</v>
      </c>
      <c r="B12" s="2">
        <v>0</v>
      </c>
      <c r="C12" s="2">
        <v>27</v>
      </c>
    </row>
  </sheetData>
  <pageMargins left="0.7" right="0.7" top="0.75" bottom="0.75" header="0.3" footer="0.3"/>
  <pageSetup orientation="portrait" verticalDpi="597"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P32" sqref="P32"/>
    </sheetView>
  </sheetViews>
  <sheetFormatPr defaultRowHeight="15" x14ac:dyDescent="0.25"/>
  <cols>
    <col min="1" max="1" width="8.28515625" bestFit="1" customWidth="1"/>
    <col min="2" max="11" width="5" bestFit="1" customWidth="1"/>
  </cols>
  <sheetData>
    <row r="1" spans="1:11" s="2" customFormat="1" x14ac:dyDescent="0.25">
      <c r="A1" s="1" t="s">
        <v>42</v>
      </c>
    </row>
    <row r="2" spans="1:11" s="1" customFormat="1" x14ac:dyDescent="0.25">
      <c r="A2" s="1" t="s">
        <v>4</v>
      </c>
      <c r="B2" s="1" t="s">
        <v>5</v>
      </c>
      <c r="C2" s="1" t="s">
        <v>6</v>
      </c>
      <c r="D2" s="1" t="s">
        <v>7</v>
      </c>
      <c r="E2" s="1" t="s">
        <v>8</v>
      </c>
      <c r="F2" s="1" t="s">
        <v>9</v>
      </c>
      <c r="G2" s="1" t="s">
        <v>10</v>
      </c>
      <c r="H2" s="1" t="s">
        <v>11</v>
      </c>
      <c r="I2" s="1" t="s">
        <v>12</v>
      </c>
      <c r="J2" s="1" t="s">
        <v>13</v>
      </c>
      <c r="K2" s="1" t="s">
        <v>14</v>
      </c>
    </row>
    <row r="3" spans="1:11" x14ac:dyDescent="0.25">
      <c r="A3" t="s">
        <v>15</v>
      </c>
      <c r="B3">
        <v>2</v>
      </c>
      <c r="C3">
        <v>4</v>
      </c>
      <c r="D3">
        <v>2</v>
      </c>
      <c r="E3">
        <v>2</v>
      </c>
      <c r="F3">
        <v>0</v>
      </c>
      <c r="G3">
        <v>4</v>
      </c>
      <c r="H3">
        <v>2</v>
      </c>
      <c r="I3">
        <v>1</v>
      </c>
      <c r="J3">
        <v>0</v>
      </c>
      <c r="K3">
        <v>0</v>
      </c>
    </row>
    <row r="4" spans="1:11" x14ac:dyDescent="0.25">
      <c r="A4" t="s">
        <v>16</v>
      </c>
      <c r="B4">
        <v>3</v>
      </c>
      <c r="C4">
        <v>0</v>
      </c>
      <c r="D4">
        <v>3</v>
      </c>
      <c r="E4">
        <v>2</v>
      </c>
      <c r="F4">
        <v>2</v>
      </c>
      <c r="G4">
        <v>1</v>
      </c>
      <c r="H4">
        <v>3</v>
      </c>
      <c r="I4">
        <v>0</v>
      </c>
      <c r="J4">
        <v>0</v>
      </c>
      <c r="K4">
        <v>0</v>
      </c>
    </row>
    <row r="5" spans="1:11" x14ac:dyDescent="0.25">
      <c r="A5" t="s">
        <v>17</v>
      </c>
      <c r="B5">
        <v>24</v>
      </c>
      <c r="C5">
        <v>15</v>
      </c>
      <c r="D5">
        <v>11</v>
      </c>
      <c r="E5">
        <v>7</v>
      </c>
      <c r="F5">
        <v>14</v>
      </c>
      <c r="G5">
        <v>8</v>
      </c>
      <c r="H5">
        <v>15</v>
      </c>
      <c r="I5">
        <v>14</v>
      </c>
      <c r="J5">
        <v>19</v>
      </c>
      <c r="K5">
        <v>16</v>
      </c>
    </row>
    <row r="6" spans="1:11" x14ac:dyDescent="0.25">
      <c r="A6" t="s">
        <v>18</v>
      </c>
      <c r="B6">
        <v>25</v>
      </c>
      <c r="C6">
        <v>11</v>
      </c>
      <c r="D6">
        <v>24</v>
      </c>
      <c r="E6">
        <v>22</v>
      </c>
      <c r="F6">
        <v>12</v>
      </c>
      <c r="G6">
        <v>15</v>
      </c>
      <c r="H6">
        <v>10</v>
      </c>
      <c r="I6">
        <v>14</v>
      </c>
      <c r="J6">
        <v>12</v>
      </c>
      <c r="K6">
        <v>11</v>
      </c>
    </row>
  </sheetData>
  <pageMargins left="0.7" right="0.7" top="0.75" bottom="0.75" header="0.3" footer="0.3"/>
  <pageSetup orientation="portrait" verticalDpi="597"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C20" sqref="C20"/>
    </sheetView>
  </sheetViews>
  <sheetFormatPr defaultRowHeight="15" x14ac:dyDescent="0.25"/>
  <cols>
    <col min="1" max="1" width="13.42578125" bestFit="1" customWidth="1"/>
    <col min="2" max="2" width="30.85546875" bestFit="1" customWidth="1"/>
    <col min="3" max="3" width="31.5703125" bestFit="1" customWidth="1"/>
  </cols>
  <sheetData>
    <row r="1" spans="1:3" s="1" customFormat="1" x14ac:dyDescent="0.25">
      <c r="A1" s="1" t="s">
        <v>47</v>
      </c>
    </row>
    <row r="2" spans="1:3" s="1" customFormat="1" x14ac:dyDescent="0.25">
      <c r="A2" s="1" t="s">
        <v>0</v>
      </c>
      <c r="B2" s="1" t="s">
        <v>19</v>
      </c>
      <c r="C2" s="1" t="s">
        <v>20</v>
      </c>
    </row>
    <row r="3" spans="1:3" x14ac:dyDescent="0.25">
      <c r="A3">
        <v>2003</v>
      </c>
      <c r="B3">
        <v>5.1758028532859255</v>
      </c>
      <c r="C3">
        <v>3.0914201640742629</v>
      </c>
    </row>
    <row r="4" spans="1:3" x14ac:dyDescent="0.25">
      <c r="A4">
        <v>2004</v>
      </c>
      <c r="B4">
        <v>2.7215505435480747</v>
      </c>
      <c r="C4">
        <v>1.5887724206902019</v>
      </c>
    </row>
    <row r="5" spans="1:3" x14ac:dyDescent="0.25">
      <c r="A5">
        <v>2005</v>
      </c>
      <c r="B5">
        <v>3.5937589703593051</v>
      </c>
      <c r="C5">
        <v>2.0629159450973487</v>
      </c>
    </row>
    <row r="6" spans="1:3" x14ac:dyDescent="0.25">
      <c r="A6">
        <v>2006</v>
      </c>
      <c r="B6">
        <v>3.0496496830443638</v>
      </c>
      <c r="C6">
        <v>1.7131102092076145</v>
      </c>
    </row>
    <row r="7" spans="1:3" x14ac:dyDescent="0.25">
      <c r="A7">
        <v>2007</v>
      </c>
      <c r="B7">
        <v>2.5621241912837998</v>
      </c>
      <c r="C7">
        <v>1.4258563362152945</v>
      </c>
    </row>
    <row r="8" spans="1:3" x14ac:dyDescent="0.25">
      <c r="A8">
        <v>2008</v>
      </c>
      <c r="B8">
        <v>2.679904629851094</v>
      </c>
      <c r="C8">
        <v>1.4639171096671544</v>
      </c>
    </row>
    <row r="9" spans="1:3" x14ac:dyDescent="0.25">
      <c r="A9">
        <v>2009</v>
      </c>
      <c r="B9">
        <v>3.091172271442844</v>
      </c>
      <c r="C9">
        <v>1.7019507532607108</v>
      </c>
    </row>
    <row r="10" spans="1:3" x14ac:dyDescent="0.25">
      <c r="A10">
        <v>2010</v>
      </c>
      <c r="B10">
        <v>3.0102204249476272</v>
      </c>
      <c r="C10">
        <v>1.6337120653466799</v>
      </c>
    </row>
    <row r="11" spans="1:3" x14ac:dyDescent="0.25">
      <c r="A11">
        <v>2011</v>
      </c>
      <c r="B11">
        <v>3.234575483357744</v>
      </c>
      <c r="C11">
        <v>1.7257730001700722</v>
      </c>
    </row>
    <row r="12" spans="1:3" x14ac:dyDescent="0.25">
      <c r="A12">
        <v>2012</v>
      </c>
      <c r="B12" s="2">
        <v>2.8751917593170591</v>
      </c>
      <c r="C12" s="2">
        <v>1.5235098733314394</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B17" sqref="B17"/>
    </sheetView>
  </sheetViews>
  <sheetFormatPr defaultRowHeight="15" x14ac:dyDescent="0.25"/>
  <cols>
    <col min="1" max="1" width="36" bestFit="1" customWidth="1"/>
    <col min="2" max="2" width="15.85546875" bestFit="1" customWidth="1"/>
  </cols>
  <sheetData>
    <row r="1" spans="1:2" s="1" customFormat="1" x14ac:dyDescent="0.25">
      <c r="A1" s="1" t="s">
        <v>48</v>
      </c>
    </row>
    <row r="2" spans="1:2" s="1" customFormat="1" x14ac:dyDescent="0.25">
      <c r="A2" s="1" t="s">
        <v>21</v>
      </c>
      <c r="B2" s="1" t="s">
        <v>22</v>
      </c>
    </row>
    <row r="3" spans="1:2" x14ac:dyDescent="0.25">
      <c r="A3" t="s">
        <v>23</v>
      </c>
      <c r="B3">
        <v>10</v>
      </c>
    </row>
    <row r="4" spans="1:2" x14ac:dyDescent="0.25">
      <c r="A4" t="s">
        <v>24</v>
      </c>
      <c r="B4">
        <v>3</v>
      </c>
    </row>
    <row r="5" spans="1:2" x14ac:dyDescent="0.25">
      <c r="A5" t="s">
        <v>25</v>
      </c>
      <c r="B5">
        <v>2</v>
      </c>
    </row>
    <row r="6" spans="1:2" x14ac:dyDescent="0.25">
      <c r="A6" t="s">
        <v>26</v>
      </c>
      <c r="B6">
        <v>2</v>
      </c>
    </row>
    <row r="7" spans="1:2" x14ac:dyDescent="0.25">
      <c r="A7" t="s">
        <v>27</v>
      </c>
      <c r="B7">
        <v>1</v>
      </c>
    </row>
    <row r="8" spans="1:2" x14ac:dyDescent="0.25">
      <c r="A8" t="s">
        <v>28</v>
      </c>
      <c r="B8">
        <v>1</v>
      </c>
    </row>
    <row r="9" spans="1:2" x14ac:dyDescent="0.25">
      <c r="A9" t="s">
        <v>29</v>
      </c>
      <c r="B9">
        <v>1</v>
      </c>
    </row>
    <row r="10" spans="1:2" x14ac:dyDescent="0.25">
      <c r="A10" t="s">
        <v>30</v>
      </c>
      <c r="B10">
        <v>2</v>
      </c>
    </row>
    <row r="11" spans="1:2" x14ac:dyDescent="0.25">
      <c r="A11" t="s">
        <v>31</v>
      </c>
      <c r="B11">
        <v>5</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ACB2860F2E6C4B8124E6D84353B8C6" ma:contentTypeVersion="1" ma:contentTypeDescription="Create a new document." ma:contentTypeScope="" ma:versionID="f676840465e514e4dc82c63add6f576f">
  <xsd:schema xmlns:xsd="http://www.w3.org/2001/XMLSchema" xmlns:xs="http://www.w3.org/2001/XMLSchema" xmlns:p="http://schemas.microsoft.com/office/2006/metadata/properties" xmlns:ns1="http://schemas.microsoft.com/sharepoint/v3" targetNamespace="http://schemas.microsoft.com/office/2006/metadata/properties" ma:root="true" ma:fieldsID="4fc3d98cac29e4e925172602d6f44d4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E263215-6AF6-44DE-9FBE-7DC35D81708A}"/>
</file>

<file path=customXml/itemProps2.xml><?xml version="1.0" encoding="utf-8"?>
<ds:datastoreItem xmlns:ds="http://schemas.openxmlformats.org/officeDocument/2006/customXml" ds:itemID="{0A17EE6F-EAE6-4ACA-A21F-74AC72938406}"/>
</file>

<file path=customXml/itemProps3.xml><?xml version="1.0" encoding="utf-8"?>
<ds:datastoreItem xmlns:ds="http://schemas.openxmlformats.org/officeDocument/2006/customXml" ds:itemID="{98341DBA-5C9F-471F-8580-3ADE3B689F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Readme</vt:lpstr>
      <vt:lpstr>Data_Part121</vt:lpstr>
      <vt:lpstr>Part121_FlightHours</vt:lpstr>
      <vt:lpstr>Part121_Departures</vt:lpstr>
      <vt:lpstr>Part121_Enplanements</vt:lpstr>
      <vt:lpstr>Part121_Accidents</vt:lpstr>
      <vt:lpstr>Part121_Severity</vt:lpstr>
      <vt:lpstr>Part121_AccRate</vt:lpstr>
      <vt:lpstr>Part121_DefiningEvent</vt:lpstr>
      <vt:lpstr>Part121_PhaseOfFlight</vt:lpstr>
    </vt:vector>
  </TitlesOfParts>
  <Company>NTSB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Doble Nathan</dc:creator>
  <cp:lastModifiedBy>Doble Nathan</cp:lastModifiedBy>
  <dcterms:created xsi:type="dcterms:W3CDTF">2014-02-12T20:12:28Z</dcterms:created>
  <dcterms:modified xsi:type="dcterms:W3CDTF">2014-09-03T14:44:11Z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0x0101000BACB2860F2E6C4B8124E6D84353B8C6</vt:lpwstr>
  </property>
</Properties>
</file>