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\Desktop\"/>
    </mc:Choice>
  </mc:AlternateContent>
  <xr:revisionPtr revIDLastSave="0" documentId="13_ncr:1_{C34C4A16-CFAA-45C4-AF9E-27AF176CEE5C}" xr6:coauthVersionLast="45" xr6:coauthVersionMax="45" xr10:uidLastSave="{00000000-0000-0000-0000-000000000000}"/>
  <bookViews>
    <workbookView xWindow="-120" yWindow="-120" windowWidth="29040" windowHeight="15840" xr2:uid="{599E3196-A1FC-4432-848D-9216A7694028}"/>
  </bookViews>
  <sheets>
    <sheet name="Select FAA ADS-B DATA_N214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17" i="1" l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<sst xmlns="http://schemas.openxmlformats.org/spreadsheetml/2006/main" count="5" uniqueCount="5">
  <si>
    <t>LatDeg</t>
  </si>
  <si>
    <t>LonDeg</t>
  </si>
  <si>
    <t>Altitude</t>
  </si>
  <si>
    <t xml:space="preserve">Date </t>
  </si>
  <si>
    <t>Time (UTC)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</si>
</sst>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D4BE7E-297C-429F-A385-D2BD47543E5A}" name="Table1" displayName="Table1" ref="A1:E517" totalsRowShown="0">
  <autoFilter ref="A1:E517" xr:uid="{2D239C90-5224-4553-AD95-231835A81A85}"/>
  <tableColumns count="5">
    <tableColumn id="1" xr3:uid="{73FD036D-CB44-4958-AECB-5CD4468E5AA9}" name="Time (UTC)"/>
    <tableColumn id="2" xr3:uid="{A9816008-956C-4A88-83A2-A47D39822E1B}" name="Date " dataDxfId="0"/>
    <tableColumn id="3" xr3:uid="{46523DA5-EAB6-4D39-A584-706FEB1B0715}" name="LatDeg"/>
    <tableColumn id="4" xr3:uid="{FA7489F6-00C4-4A0B-9CE2-DC5AE5604EC6}" name="LonDeg"/>
    <tableColumn id="5" xr3:uid="{B36548A6-2FF4-4170-86A0-8A3E52D8F310}" name="Altitud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ED27F-B064-4A57-B9BA-6B51E540E4AF}">
  <dimension ref="A1:E517"/>
  <sheetViews>
    <sheetView tabSelected="1" workbookViewId="0">
      <selection activeCell="G28" sqref="G28"/>
    </sheetView>
  </sheetViews>
  <sheetFormatPr defaultRowHeight="15" x14ac:dyDescent="0.25"/>
  <cols>
    <col min="1" max="1" width="17.7109375" customWidth="1"/>
    <col min="2" max="2" width="12.85546875" customWidth="1"/>
    <col min="3" max="3" width="13.28515625" customWidth="1"/>
    <col min="4" max="4" width="12.5703125" customWidth="1"/>
    <col min="5" max="5" width="10.42578125" customWidth="1"/>
  </cols>
  <sheetData>
    <row r="1" spans="1:5" x14ac:dyDescent="0.25">
      <c r="A1" t="s">
        <v>4</v>
      </c>
      <c r="B1" t="s">
        <v>3</v>
      </c>
      <c r="C1" t="s">
        <v>0</v>
      </c>
      <c r="D1" t="s">
        <v>1</v>
      </c>
      <c r="E1" t="s">
        <v>2</v>
      </c>
    </row>
    <row r="2" spans="1:5" x14ac:dyDescent="0.25">
      <c r="A2" t="str">
        <f>"17:46:23.820"</f>
        <v>17:46:23.820</v>
      </c>
      <c r="B2" s="1">
        <v>43857</v>
      </c>
      <c r="C2">
        <v>39.298974999999999</v>
      </c>
      <c r="D2">
        <v>-80.226609999999994</v>
      </c>
      <c r="E2">
        <v>1275</v>
      </c>
    </row>
    <row r="3" spans="1:5" x14ac:dyDescent="0.25">
      <c r="A3" t="str">
        <f>"17:46:25.180"</f>
        <v>17:46:25.180</v>
      </c>
      <c r="B3" s="1">
        <v>43857</v>
      </c>
      <c r="C3">
        <v>39.298696999999997</v>
      </c>
      <c r="D3">
        <v>-80.226781000000003</v>
      </c>
      <c r="E3">
        <v>1300</v>
      </c>
    </row>
    <row r="4" spans="1:5" x14ac:dyDescent="0.25">
      <c r="A4" t="str">
        <f>"17:46:26.281"</f>
        <v>17:46:26.281</v>
      </c>
      <c r="B4" s="1">
        <v>43857</v>
      </c>
      <c r="C4">
        <v>39.298395999999997</v>
      </c>
      <c r="D4">
        <v>-80.226952999999995</v>
      </c>
      <c r="E4">
        <v>1325</v>
      </c>
    </row>
    <row r="5" spans="1:5" x14ac:dyDescent="0.25">
      <c r="A5" t="str">
        <f>"17:46:27.688"</f>
        <v>17:46:27.688</v>
      </c>
      <c r="B5" s="1">
        <v>43857</v>
      </c>
      <c r="C5">
        <v>39.297880999999997</v>
      </c>
      <c r="D5">
        <v>-80.227275000000006</v>
      </c>
      <c r="E5">
        <v>1350</v>
      </c>
    </row>
    <row r="6" spans="1:5" x14ac:dyDescent="0.25">
      <c r="A6" t="str">
        <f>"17:46:28.492"</f>
        <v>17:46:28.492</v>
      </c>
      <c r="B6" s="1">
        <v>43857</v>
      </c>
      <c r="C6">
        <v>39.297666999999997</v>
      </c>
      <c r="D6">
        <v>-80.227424999999997</v>
      </c>
      <c r="E6">
        <v>1375</v>
      </c>
    </row>
    <row r="7" spans="1:5" x14ac:dyDescent="0.25">
      <c r="A7" t="str">
        <f>"17:46:29.148"</f>
        <v>17:46:29.148</v>
      </c>
      <c r="B7" s="1">
        <v>43857</v>
      </c>
      <c r="C7">
        <v>39.297559</v>
      </c>
      <c r="D7">
        <v>-80.227489000000006</v>
      </c>
      <c r="E7">
        <v>1375</v>
      </c>
    </row>
    <row r="8" spans="1:5" x14ac:dyDescent="0.25">
      <c r="A8" t="str">
        <f>"17:46:30.602"</f>
        <v>17:46:30.602</v>
      </c>
      <c r="B8" s="1">
        <v>43857</v>
      </c>
      <c r="C8">
        <v>39.297066000000001</v>
      </c>
      <c r="D8">
        <v>-80.227789999999999</v>
      </c>
      <c r="E8">
        <v>1425</v>
      </c>
    </row>
    <row r="9" spans="1:5" x14ac:dyDescent="0.25">
      <c r="A9" t="str">
        <f>"17:46:31.109"</f>
        <v>17:46:31.109</v>
      </c>
      <c r="B9" s="1">
        <v>43857</v>
      </c>
      <c r="C9">
        <v>39.297001000000002</v>
      </c>
      <c r="D9">
        <v>-80.227833000000004</v>
      </c>
      <c r="E9">
        <v>1425</v>
      </c>
    </row>
    <row r="10" spans="1:5" x14ac:dyDescent="0.25">
      <c r="A10" t="str">
        <f>"17:46:32.672"</f>
        <v>17:46:32.672</v>
      </c>
      <c r="B10" s="1">
        <v>43857</v>
      </c>
      <c r="C10">
        <v>39.296508000000003</v>
      </c>
      <c r="D10">
        <v>-80.228133</v>
      </c>
      <c r="E10">
        <v>1450</v>
      </c>
    </row>
    <row r="11" spans="1:5" x14ac:dyDescent="0.25">
      <c r="A11" t="str">
        <f>"17:46:33.422"</f>
        <v>17:46:33.422</v>
      </c>
      <c r="B11" s="1">
        <v>43857</v>
      </c>
      <c r="C11">
        <v>39.296272000000002</v>
      </c>
      <c r="D11">
        <v>-80.228262000000001</v>
      </c>
      <c r="E11">
        <v>1450</v>
      </c>
    </row>
    <row r="12" spans="1:5" x14ac:dyDescent="0.25">
      <c r="A12" t="str">
        <f>"17:46:34.773"</f>
        <v>17:46:34.773</v>
      </c>
      <c r="B12" s="1">
        <v>43857</v>
      </c>
      <c r="C12">
        <v>39.295886000000003</v>
      </c>
      <c r="D12">
        <v>-80.228476999999998</v>
      </c>
      <c r="E12">
        <v>1475</v>
      </c>
    </row>
    <row r="13" spans="1:5" x14ac:dyDescent="0.25">
      <c r="A13" t="str">
        <f>"17:46:35.430"</f>
        <v>17:46:35.430</v>
      </c>
      <c r="B13" s="1">
        <v>43857</v>
      </c>
      <c r="C13">
        <v>39.295713999999997</v>
      </c>
      <c r="D13">
        <v>-80.228583999999998</v>
      </c>
      <c r="E13">
        <v>1500</v>
      </c>
    </row>
    <row r="14" spans="1:5" x14ac:dyDescent="0.25">
      <c r="A14" t="str">
        <f>"17:46:36.438"</f>
        <v>17:46:36.438</v>
      </c>
      <c r="B14" s="1">
        <v>43857</v>
      </c>
      <c r="C14">
        <v>39.295434999999998</v>
      </c>
      <c r="D14">
        <v>-80.228712999999999</v>
      </c>
      <c r="E14">
        <v>1525</v>
      </c>
    </row>
    <row r="15" spans="1:5" x14ac:dyDescent="0.25">
      <c r="A15" t="str">
        <f>"17:46:37.141"</f>
        <v>17:46:37.141</v>
      </c>
      <c r="B15" s="1">
        <v>43857</v>
      </c>
      <c r="C15">
        <v>39.29522</v>
      </c>
      <c r="D15">
        <v>-80.228819999999999</v>
      </c>
      <c r="E15">
        <v>1525</v>
      </c>
    </row>
    <row r="16" spans="1:5" x14ac:dyDescent="0.25">
      <c r="A16" t="str">
        <f>"17:46:38.547"</f>
        <v>17:46:38.547</v>
      </c>
      <c r="B16" s="1">
        <v>43857</v>
      </c>
      <c r="C16">
        <v>39.294834000000002</v>
      </c>
      <c r="D16">
        <v>-80.229033999999999</v>
      </c>
      <c r="E16">
        <v>1550</v>
      </c>
    </row>
    <row r="17" spans="1:5" x14ac:dyDescent="0.25">
      <c r="A17" t="str">
        <f>"17:46:39.398"</f>
        <v>17:46:39.398</v>
      </c>
      <c r="B17" s="1">
        <v>43857</v>
      </c>
      <c r="C17">
        <v>39.294620000000002</v>
      </c>
      <c r="D17">
        <v>-80.229141999999996</v>
      </c>
      <c r="E17">
        <v>1575</v>
      </c>
    </row>
    <row r="18" spans="1:5" x14ac:dyDescent="0.25">
      <c r="A18" t="str">
        <f>"17:46:40.602"</f>
        <v>17:46:40.602</v>
      </c>
      <c r="B18" s="1">
        <v>43857</v>
      </c>
      <c r="C18">
        <v>39.294276000000004</v>
      </c>
      <c r="D18">
        <v>-80.229313000000005</v>
      </c>
      <c r="E18">
        <v>1600</v>
      </c>
    </row>
    <row r="19" spans="1:5" x14ac:dyDescent="0.25">
      <c r="A19" t="str">
        <f>"17:46:41.055"</f>
        <v>17:46:41.055</v>
      </c>
      <c r="B19" s="1">
        <v>43857</v>
      </c>
      <c r="C19">
        <v>39.294232999999998</v>
      </c>
      <c r="D19">
        <v>-80.229335000000006</v>
      </c>
      <c r="E19">
        <v>1600</v>
      </c>
    </row>
    <row r="20" spans="1:5" x14ac:dyDescent="0.25">
      <c r="A20" t="str">
        <f>"17:46:42.414"</f>
        <v>17:46:42.414</v>
      </c>
      <c r="B20" s="1">
        <v>43857</v>
      </c>
      <c r="C20">
        <v>39.293804000000002</v>
      </c>
      <c r="D20">
        <v>-80.229549000000006</v>
      </c>
      <c r="E20">
        <v>1625</v>
      </c>
    </row>
    <row r="21" spans="1:5" x14ac:dyDescent="0.25">
      <c r="A21" t="str">
        <f>"17:46:43.516"</f>
        <v>17:46:43.516</v>
      </c>
      <c r="B21" s="1">
        <v>43857</v>
      </c>
      <c r="C21">
        <v>39.293525000000002</v>
      </c>
      <c r="D21">
        <v>-80.229699999999994</v>
      </c>
      <c r="E21">
        <v>1650</v>
      </c>
    </row>
    <row r="22" spans="1:5" x14ac:dyDescent="0.25">
      <c r="A22" t="str">
        <f>"17:46:45.531"</f>
        <v>17:46:45.531</v>
      </c>
      <c r="B22" s="1">
        <v>43857</v>
      </c>
      <c r="C22">
        <v>39.292903000000003</v>
      </c>
      <c r="D22">
        <v>-80.23</v>
      </c>
      <c r="E22">
        <v>1675</v>
      </c>
    </row>
    <row r="23" spans="1:5" x14ac:dyDescent="0.25">
      <c r="A23" t="str">
        <f>"17:46:46.289"</f>
        <v>17:46:46.289</v>
      </c>
      <c r="B23" s="1">
        <v>43857</v>
      </c>
      <c r="C23">
        <v>39.292839000000001</v>
      </c>
      <c r="D23">
        <v>-80.230042999999995</v>
      </c>
      <c r="E23">
        <v>1675</v>
      </c>
    </row>
    <row r="24" spans="1:5" x14ac:dyDescent="0.25">
      <c r="A24" t="str">
        <f>"17:46:47.188"</f>
        <v>17:46:47.188</v>
      </c>
      <c r="B24" s="1">
        <v>43857</v>
      </c>
      <c r="C24">
        <v>39.292560000000002</v>
      </c>
      <c r="D24">
        <v>-80.230193</v>
      </c>
      <c r="E24">
        <v>1675</v>
      </c>
    </row>
    <row r="25" spans="1:5" x14ac:dyDescent="0.25">
      <c r="A25" t="str">
        <f>"17:46:48.547"</f>
        <v>17:46:48.547</v>
      </c>
      <c r="B25" s="1">
        <v>43857</v>
      </c>
      <c r="C25">
        <v>39.292045000000002</v>
      </c>
      <c r="D25">
        <v>-80.230451000000002</v>
      </c>
      <c r="E25">
        <v>1700</v>
      </c>
    </row>
    <row r="26" spans="1:5" x14ac:dyDescent="0.25">
      <c r="A26" t="str">
        <f>"17:46:49.602"</f>
        <v>17:46:49.602</v>
      </c>
      <c r="B26" s="1">
        <v>43857</v>
      </c>
      <c r="C26">
        <v>39.291744000000001</v>
      </c>
      <c r="D26">
        <v>-80.230600999999993</v>
      </c>
      <c r="E26">
        <v>1725</v>
      </c>
    </row>
    <row r="27" spans="1:5" x14ac:dyDescent="0.25">
      <c r="A27" t="str">
        <f>"17:46:50.555"</f>
        <v>17:46:50.555</v>
      </c>
      <c r="B27" s="1">
        <v>43857</v>
      </c>
      <c r="C27">
        <v>39.291443999999998</v>
      </c>
      <c r="D27">
        <v>-80.230729999999994</v>
      </c>
      <c r="E27">
        <v>1725</v>
      </c>
    </row>
    <row r="28" spans="1:5" x14ac:dyDescent="0.25">
      <c r="A28" t="str">
        <f>"17:46:51.609"</f>
        <v>17:46:51.609</v>
      </c>
      <c r="B28" s="1">
        <v>43857</v>
      </c>
      <c r="C28">
        <v>39.291122000000001</v>
      </c>
      <c r="D28">
        <v>-80.230879999999999</v>
      </c>
      <c r="E28">
        <v>1750</v>
      </c>
    </row>
    <row r="29" spans="1:5" x14ac:dyDescent="0.25">
      <c r="A29" t="str">
        <f>"17:46:52.563"</f>
        <v>17:46:52.563</v>
      </c>
      <c r="B29" s="1">
        <v>43857</v>
      </c>
      <c r="C29">
        <v>39.290821999999999</v>
      </c>
      <c r="D29">
        <v>-80.231009</v>
      </c>
      <c r="E29">
        <v>1775</v>
      </c>
    </row>
    <row r="30" spans="1:5" x14ac:dyDescent="0.25">
      <c r="A30" t="str">
        <f>"17:46:53.617"</f>
        <v>17:46:53.617</v>
      </c>
      <c r="B30" s="1">
        <v>43857</v>
      </c>
      <c r="C30">
        <v>39.290500000000002</v>
      </c>
      <c r="D30">
        <v>-80.231116</v>
      </c>
      <c r="E30">
        <v>1775</v>
      </c>
    </row>
    <row r="31" spans="1:5" x14ac:dyDescent="0.25">
      <c r="A31" t="str">
        <f>"17:46:54.320"</f>
        <v>17:46:54.320</v>
      </c>
      <c r="B31" s="1">
        <v>43857</v>
      </c>
      <c r="C31">
        <v>39.290221000000003</v>
      </c>
      <c r="D31">
        <v>-80.231201999999996</v>
      </c>
      <c r="E31">
        <v>1800</v>
      </c>
    </row>
    <row r="32" spans="1:5" x14ac:dyDescent="0.25">
      <c r="A32" t="str">
        <f>"17:46:55.430"</f>
        <v>17:46:55.430</v>
      </c>
      <c r="B32" s="1">
        <v>43857</v>
      </c>
      <c r="C32">
        <v>39.289898999999998</v>
      </c>
      <c r="D32">
        <v>-80.231266000000005</v>
      </c>
      <c r="E32">
        <v>1800</v>
      </c>
    </row>
    <row r="33" spans="1:5" x14ac:dyDescent="0.25">
      <c r="A33" t="str">
        <f>"17:46:56.336"</f>
        <v>17:46:56.336</v>
      </c>
      <c r="B33" s="1">
        <v>43857</v>
      </c>
      <c r="C33">
        <v>39.289749</v>
      </c>
      <c r="D33">
        <v>-80.231286999999995</v>
      </c>
      <c r="E33">
        <v>1825</v>
      </c>
    </row>
    <row r="34" spans="1:5" x14ac:dyDescent="0.25">
      <c r="A34" t="str">
        <f>"17:46:57.789"</f>
        <v>17:46:57.789</v>
      </c>
      <c r="B34" s="1">
        <v>43857</v>
      </c>
      <c r="C34">
        <v>39.289405000000002</v>
      </c>
      <c r="D34">
        <v>-80.231308999999996</v>
      </c>
      <c r="E34">
        <v>1825</v>
      </c>
    </row>
    <row r="35" spans="1:5" x14ac:dyDescent="0.25">
      <c r="A35" t="str">
        <f>"17:46:58.344"</f>
        <v>17:46:58.344</v>
      </c>
      <c r="B35" s="1">
        <v>43857</v>
      </c>
      <c r="C35">
        <v>39.289062000000001</v>
      </c>
      <c r="D35">
        <v>-80.231308999999996</v>
      </c>
      <c r="E35">
        <v>1850</v>
      </c>
    </row>
    <row r="36" spans="1:5" x14ac:dyDescent="0.25">
      <c r="A36" t="str">
        <f>"17:46:59.148"</f>
        <v>17:46:59.148</v>
      </c>
      <c r="B36" s="1">
        <v>43857</v>
      </c>
      <c r="C36">
        <v>39.288719</v>
      </c>
      <c r="D36">
        <v>-80.231266000000005</v>
      </c>
      <c r="E36">
        <v>1850</v>
      </c>
    </row>
    <row r="37" spans="1:5" x14ac:dyDescent="0.25">
      <c r="A37" t="str">
        <f>"17:47:00.656"</f>
        <v>17:47:00.656</v>
      </c>
      <c r="B37" s="1">
        <v>43857</v>
      </c>
      <c r="C37">
        <v>39.288032000000001</v>
      </c>
      <c r="D37">
        <v>-80.231050999999994</v>
      </c>
      <c r="E37">
        <v>1900</v>
      </c>
    </row>
    <row r="38" spans="1:5" x14ac:dyDescent="0.25">
      <c r="A38" t="str">
        <f>"17:47:01.117"</f>
        <v>17:47:01.117</v>
      </c>
      <c r="B38" s="1">
        <v>43857</v>
      </c>
      <c r="C38">
        <v>39.288032000000001</v>
      </c>
      <c r="D38">
        <v>-80.231050999999994</v>
      </c>
      <c r="E38">
        <v>1900</v>
      </c>
    </row>
    <row r="39" spans="1:5" x14ac:dyDescent="0.25">
      <c r="A39" t="str">
        <f>"17:47:02.266"</f>
        <v>17:47:02.266</v>
      </c>
      <c r="B39" s="1">
        <v>43857</v>
      </c>
      <c r="C39">
        <v>39.287709999999997</v>
      </c>
      <c r="D39">
        <v>-80.230857999999998</v>
      </c>
      <c r="E39">
        <v>1925</v>
      </c>
    </row>
    <row r="40" spans="1:5" x14ac:dyDescent="0.25">
      <c r="A40" t="str">
        <f>"17:47:03.023"</f>
        <v>17:47:03.023</v>
      </c>
      <c r="B40" s="1">
        <v>43857</v>
      </c>
      <c r="C40">
        <v>39.287388</v>
      </c>
      <c r="D40">
        <v>-80.230621999999997</v>
      </c>
      <c r="E40">
        <v>1925</v>
      </c>
    </row>
    <row r="41" spans="1:5" x14ac:dyDescent="0.25">
      <c r="A41" t="str">
        <f>"17:47:04.227"</f>
        <v>17:47:04.227</v>
      </c>
      <c r="B41" s="1">
        <v>43857</v>
      </c>
      <c r="C41">
        <v>39.287109000000001</v>
      </c>
      <c r="D41">
        <v>-80.230343000000005</v>
      </c>
      <c r="E41">
        <v>1950</v>
      </c>
    </row>
    <row r="42" spans="1:5" x14ac:dyDescent="0.25">
      <c r="A42" t="str">
        <f>"17:47:05.234"</f>
        <v>17:47:05.234</v>
      </c>
      <c r="B42" s="1">
        <v>43857</v>
      </c>
      <c r="C42">
        <v>39.286830000000002</v>
      </c>
      <c r="D42">
        <v>-80.230042999999995</v>
      </c>
      <c r="E42">
        <v>1975</v>
      </c>
    </row>
    <row r="43" spans="1:5" x14ac:dyDescent="0.25">
      <c r="A43" t="str">
        <f>"17:47:05.984"</f>
        <v>17:47:05.984</v>
      </c>
      <c r="B43" s="1">
        <v>43857</v>
      </c>
      <c r="C43">
        <v>39.286529999999999</v>
      </c>
      <c r="D43">
        <v>-80.229613999999998</v>
      </c>
      <c r="E43">
        <v>2000</v>
      </c>
    </row>
    <row r="44" spans="1:5" x14ac:dyDescent="0.25">
      <c r="A44" t="str">
        <f>"17:47:07.047"</f>
        <v>17:47:07.047</v>
      </c>
      <c r="B44" s="1">
        <v>43857</v>
      </c>
      <c r="C44">
        <v>39.286315000000002</v>
      </c>
      <c r="D44">
        <v>-80.229248999999996</v>
      </c>
      <c r="E44">
        <v>2025</v>
      </c>
    </row>
    <row r="45" spans="1:5" x14ac:dyDescent="0.25">
      <c r="A45" t="str">
        <f>"17:47:08.203"</f>
        <v>17:47:08.203</v>
      </c>
      <c r="B45" s="1">
        <v>43857</v>
      </c>
      <c r="C45">
        <v>39.286079000000001</v>
      </c>
      <c r="D45">
        <v>-80.228755000000007</v>
      </c>
      <c r="E45">
        <v>2050</v>
      </c>
    </row>
    <row r="46" spans="1:5" x14ac:dyDescent="0.25">
      <c r="A46" t="str">
        <f>"17:47:09.609"</f>
        <v>17:47:09.609</v>
      </c>
      <c r="B46" s="1">
        <v>43857</v>
      </c>
      <c r="C46">
        <v>39.285865000000001</v>
      </c>
      <c r="D46">
        <v>-80.228176000000005</v>
      </c>
      <c r="E46">
        <v>2075</v>
      </c>
    </row>
    <row r="47" spans="1:5" x14ac:dyDescent="0.25">
      <c r="A47" t="str">
        <f>"17:47:10.766"</f>
        <v>17:47:10.766</v>
      </c>
      <c r="B47" s="1">
        <v>43857</v>
      </c>
      <c r="C47">
        <v>39.285693000000002</v>
      </c>
      <c r="D47">
        <v>-80.227639999999994</v>
      </c>
      <c r="E47">
        <v>2100</v>
      </c>
    </row>
    <row r="48" spans="1:5" x14ac:dyDescent="0.25">
      <c r="A48" t="str">
        <f>"17:47:11.227"</f>
        <v>17:47:11.227</v>
      </c>
      <c r="B48" s="1">
        <v>43857</v>
      </c>
      <c r="C48">
        <v>39.285649999999997</v>
      </c>
      <c r="D48">
        <v>-80.227468000000002</v>
      </c>
      <c r="E48">
        <v>2100</v>
      </c>
    </row>
    <row r="49" spans="1:5" x14ac:dyDescent="0.25">
      <c r="A49" t="str">
        <f>"17:47:11.984"</f>
        <v>17:47:11.984</v>
      </c>
      <c r="B49" s="1">
        <v>43857</v>
      </c>
      <c r="C49">
        <v>39.285564000000001</v>
      </c>
      <c r="D49">
        <v>-80.227103</v>
      </c>
      <c r="E49">
        <v>2125</v>
      </c>
    </row>
    <row r="50" spans="1:5" x14ac:dyDescent="0.25">
      <c r="A50" t="str">
        <f>"17:47:13.234"</f>
        <v>17:47:13.234</v>
      </c>
      <c r="B50" s="1">
        <v>43857</v>
      </c>
      <c r="C50">
        <v>39.285457000000001</v>
      </c>
      <c r="D50">
        <v>-80.226523999999998</v>
      </c>
      <c r="E50">
        <v>2125</v>
      </c>
    </row>
    <row r="51" spans="1:5" x14ac:dyDescent="0.25">
      <c r="A51" t="str">
        <f>"17:47:14.594"</f>
        <v>17:47:14.594</v>
      </c>
      <c r="B51" s="1">
        <v>43857</v>
      </c>
      <c r="C51">
        <v>39.285392999999999</v>
      </c>
      <c r="D51">
        <v>-80.225836999999999</v>
      </c>
      <c r="E51">
        <v>2150</v>
      </c>
    </row>
    <row r="52" spans="1:5" x14ac:dyDescent="0.25">
      <c r="A52" t="str">
        <f>"17:47:15.648"</f>
        <v>17:47:15.648</v>
      </c>
      <c r="B52" s="1">
        <v>43857</v>
      </c>
      <c r="C52">
        <v>39.285350000000001</v>
      </c>
      <c r="D52">
        <v>-80.225364999999996</v>
      </c>
      <c r="E52">
        <v>2150</v>
      </c>
    </row>
    <row r="53" spans="1:5" x14ac:dyDescent="0.25">
      <c r="A53" t="str">
        <f>"17:47:16.453"</f>
        <v>17:47:16.453</v>
      </c>
      <c r="B53" s="1">
        <v>43857</v>
      </c>
      <c r="C53">
        <v>39.285328</v>
      </c>
      <c r="D53">
        <v>-80.224936</v>
      </c>
      <c r="E53">
        <v>2150</v>
      </c>
    </row>
    <row r="54" spans="1:5" x14ac:dyDescent="0.25">
      <c r="A54" t="str">
        <f>"17:47:17.258"</f>
        <v>17:47:17.258</v>
      </c>
      <c r="B54" s="1">
        <v>43857</v>
      </c>
      <c r="C54">
        <v>39.285328</v>
      </c>
      <c r="D54">
        <v>-80.224528000000007</v>
      </c>
      <c r="E54">
        <v>2175</v>
      </c>
    </row>
    <row r="55" spans="1:5" x14ac:dyDescent="0.25">
      <c r="A55" t="str">
        <f>"17:47:18.313"</f>
        <v>17:47:18.313</v>
      </c>
      <c r="B55" s="1">
        <v>43857</v>
      </c>
      <c r="C55">
        <v>39.285350000000001</v>
      </c>
      <c r="D55">
        <v>-80.224012999999999</v>
      </c>
      <c r="E55">
        <v>2175</v>
      </c>
    </row>
    <row r="56" spans="1:5" x14ac:dyDescent="0.25">
      <c r="A56" t="str">
        <f>"17:47:19.469"</f>
        <v>17:47:19.469</v>
      </c>
      <c r="B56" s="1">
        <v>43857</v>
      </c>
      <c r="C56">
        <v>39.285370999999998</v>
      </c>
      <c r="D56">
        <v>-80.223370000000003</v>
      </c>
      <c r="E56">
        <v>2175</v>
      </c>
    </row>
    <row r="57" spans="1:5" x14ac:dyDescent="0.25">
      <c r="A57" t="str">
        <f>"17:47:20.320"</f>
        <v>17:47:20.320</v>
      </c>
      <c r="B57" s="1">
        <v>43857</v>
      </c>
      <c r="C57">
        <v>39.285414000000003</v>
      </c>
      <c r="D57">
        <v>-80.222961999999995</v>
      </c>
      <c r="E57">
        <v>2200</v>
      </c>
    </row>
    <row r="58" spans="1:5" x14ac:dyDescent="0.25">
      <c r="A58" t="str">
        <f>"17:47:21.328"</f>
        <v>17:47:21.328</v>
      </c>
      <c r="B58" s="1">
        <v>43857</v>
      </c>
      <c r="C58">
        <v>39.285457000000001</v>
      </c>
      <c r="D58">
        <v>-80.222425000000001</v>
      </c>
      <c r="E58">
        <v>2200</v>
      </c>
    </row>
    <row r="59" spans="1:5" x14ac:dyDescent="0.25">
      <c r="A59" t="str">
        <f>"17:47:22.781"</f>
        <v>17:47:22.781</v>
      </c>
      <c r="B59" s="1">
        <v>43857</v>
      </c>
      <c r="C59">
        <v>39.285564000000001</v>
      </c>
      <c r="D59">
        <v>-80.221566999999993</v>
      </c>
      <c r="E59">
        <v>2225</v>
      </c>
    </row>
    <row r="60" spans="1:5" x14ac:dyDescent="0.25">
      <c r="A60" t="str">
        <f>"17:47:23.188"</f>
        <v>17:47:23.188</v>
      </c>
      <c r="B60" s="1">
        <v>43857</v>
      </c>
      <c r="C60">
        <v>39.285586000000002</v>
      </c>
      <c r="D60">
        <v>-80.221352999999993</v>
      </c>
      <c r="E60">
        <v>2250</v>
      </c>
    </row>
    <row r="61" spans="1:5" x14ac:dyDescent="0.25">
      <c r="A61" t="str">
        <f>"17:47:24.445"</f>
        <v>17:47:24.445</v>
      </c>
      <c r="B61" s="1">
        <v>43857</v>
      </c>
      <c r="C61">
        <v>39.285693000000002</v>
      </c>
      <c r="D61">
        <v>-80.220730000000003</v>
      </c>
      <c r="E61">
        <v>2250</v>
      </c>
    </row>
    <row r="62" spans="1:5" x14ac:dyDescent="0.25">
      <c r="A62" t="str">
        <f>"17:47:25.047"</f>
        <v>17:47:25.047</v>
      </c>
      <c r="B62" s="1">
        <v>43857</v>
      </c>
      <c r="C62">
        <v>39.285736</v>
      </c>
      <c r="D62">
        <v>-80.220408000000006</v>
      </c>
      <c r="E62">
        <v>2275</v>
      </c>
    </row>
    <row r="63" spans="1:5" x14ac:dyDescent="0.25">
      <c r="A63" t="str">
        <f>"17:47:26.352"</f>
        <v>17:47:26.352</v>
      </c>
      <c r="B63" s="1">
        <v>43857</v>
      </c>
      <c r="C63">
        <v>39.285800000000002</v>
      </c>
      <c r="D63">
        <v>-80.219978999999995</v>
      </c>
      <c r="E63">
        <v>2275</v>
      </c>
    </row>
    <row r="64" spans="1:5" x14ac:dyDescent="0.25">
      <c r="A64" t="str">
        <f>"17:47:27.156"</f>
        <v>17:47:27.156</v>
      </c>
      <c r="B64" s="1">
        <v>43857</v>
      </c>
      <c r="C64">
        <v>39.285907999999999</v>
      </c>
      <c r="D64">
        <v>-80.219442999999998</v>
      </c>
      <c r="E64">
        <v>2300</v>
      </c>
    </row>
    <row r="65" spans="1:5" x14ac:dyDescent="0.25">
      <c r="A65" t="str">
        <f>"17:47:28.063"</f>
        <v>17:47:28.063</v>
      </c>
      <c r="B65" s="1">
        <v>43857</v>
      </c>
      <c r="C65">
        <v>39.286014999999999</v>
      </c>
      <c r="D65">
        <v>-80.218906000000004</v>
      </c>
      <c r="E65">
        <v>2300</v>
      </c>
    </row>
    <row r="66" spans="1:5" x14ac:dyDescent="0.25">
      <c r="A66" t="str">
        <f>"17:47:29.672"</f>
        <v>17:47:29.672</v>
      </c>
      <c r="B66" s="1">
        <v>43857</v>
      </c>
      <c r="C66">
        <v>39.286186999999998</v>
      </c>
      <c r="D66">
        <v>-80.217940999999996</v>
      </c>
      <c r="E66">
        <v>2325</v>
      </c>
    </row>
    <row r="67" spans="1:5" x14ac:dyDescent="0.25">
      <c r="A67" t="str">
        <f>"17:47:30.727"</f>
        <v>17:47:30.727</v>
      </c>
      <c r="B67" s="1">
        <v>43857</v>
      </c>
      <c r="C67">
        <v>39.286337000000003</v>
      </c>
      <c r="D67">
        <v>-80.217319000000003</v>
      </c>
      <c r="E67">
        <v>2325</v>
      </c>
    </row>
    <row r="68" spans="1:5" x14ac:dyDescent="0.25">
      <c r="A68" t="str">
        <f>"17:47:31.188"</f>
        <v>17:47:31.188</v>
      </c>
      <c r="B68" s="1">
        <v>43857</v>
      </c>
      <c r="C68">
        <v>39.286337000000003</v>
      </c>
      <c r="D68">
        <v>-80.217319000000003</v>
      </c>
      <c r="E68">
        <v>2325</v>
      </c>
    </row>
    <row r="69" spans="1:5" x14ac:dyDescent="0.25">
      <c r="A69" t="str">
        <f>"17:47:32.492"</f>
        <v>17:47:32.492</v>
      </c>
      <c r="B69" s="1">
        <v>43857</v>
      </c>
      <c r="C69">
        <v>39.286529999999999</v>
      </c>
      <c r="D69">
        <v>-80.216459999999998</v>
      </c>
      <c r="E69">
        <v>2350</v>
      </c>
    </row>
    <row r="70" spans="1:5" x14ac:dyDescent="0.25">
      <c r="A70" t="str">
        <f>"17:47:33.547"</f>
        <v>17:47:33.547</v>
      </c>
      <c r="B70" s="1">
        <v>43857</v>
      </c>
      <c r="C70">
        <v>39.286659</v>
      </c>
      <c r="D70">
        <v>-80.215924000000001</v>
      </c>
      <c r="E70">
        <v>2350</v>
      </c>
    </row>
    <row r="71" spans="1:5" x14ac:dyDescent="0.25">
      <c r="A71" t="str">
        <f>"17:47:34.453"</f>
        <v>17:47:34.453</v>
      </c>
      <c r="B71" s="1">
        <v>43857</v>
      </c>
      <c r="C71">
        <v>39.286808999999998</v>
      </c>
      <c r="D71">
        <v>-80.215408999999994</v>
      </c>
      <c r="E71">
        <v>2375</v>
      </c>
    </row>
    <row r="72" spans="1:5" x14ac:dyDescent="0.25">
      <c r="A72" t="str">
        <f>"17:47:35.305"</f>
        <v>17:47:35.305</v>
      </c>
      <c r="B72" s="1">
        <v>43857</v>
      </c>
      <c r="C72">
        <v>39.286852000000003</v>
      </c>
      <c r="D72">
        <v>-80.215193999999997</v>
      </c>
      <c r="E72">
        <v>2375</v>
      </c>
    </row>
    <row r="73" spans="1:5" x14ac:dyDescent="0.25">
      <c r="A73" t="str">
        <f>"17:47:36.211"</f>
        <v>17:47:36.211</v>
      </c>
      <c r="B73" s="1">
        <v>43857</v>
      </c>
      <c r="C73">
        <v>39.287002000000001</v>
      </c>
      <c r="D73">
        <v>-80.214658</v>
      </c>
      <c r="E73">
        <v>2375</v>
      </c>
    </row>
    <row r="74" spans="1:5" x14ac:dyDescent="0.25">
      <c r="A74" t="str">
        <f>"17:47:37.219"</f>
        <v>17:47:37.219</v>
      </c>
      <c r="B74" s="1">
        <v>43857</v>
      </c>
      <c r="C74">
        <v>39.287174</v>
      </c>
      <c r="D74">
        <v>-80.214143000000007</v>
      </c>
      <c r="E74">
        <v>2400</v>
      </c>
    </row>
    <row r="75" spans="1:5" x14ac:dyDescent="0.25">
      <c r="A75" t="str">
        <f>"17:47:38.367"</f>
        <v>17:47:38.367</v>
      </c>
      <c r="B75" s="1">
        <v>43857</v>
      </c>
      <c r="C75">
        <v>39.287430999999998</v>
      </c>
      <c r="D75">
        <v>-80.213284000000002</v>
      </c>
      <c r="E75">
        <v>2400</v>
      </c>
    </row>
    <row r="76" spans="1:5" x14ac:dyDescent="0.25">
      <c r="A76" t="str">
        <f>"17:47:39.773"</f>
        <v>17:47:39.773</v>
      </c>
      <c r="B76" s="1">
        <v>43857</v>
      </c>
      <c r="C76">
        <v>39.287495999999997</v>
      </c>
      <c r="D76">
        <v>-80.213070000000002</v>
      </c>
      <c r="E76">
        <v>2425</v>
      </c>
    </row>
    <row r="77" spans="1:5" x14ac:dyDescent="0.25">
      <c r="A77" t="str">
        <f>"17:47:40.328"</f>
        <v>17:47:40.328</v>
      </c>
      <c r="B77" s="1">
        <v>43857</v>
      </c>
      <c r="C77">
        <v>39.287666999999999</v>
      </c>
      <c r="D77">
        <v>-80.212554999999995</v>
      </c>
      <c r="E77">
        <v>2425</v>
      </c>
    </row>
    <row r="78" spans="1:5" x14ac:dyDescent="0.25">
      <c r="A78" t="str">
        <f>"17:47:41.383"</f>
        <v>17:47:41.383</v>
      </c>
      <c r="B78" s="1">
        <v>43857</v>
      </c>
      <c r="C78">
        <v>39.287860000000002</v>
      </c>
      <c r="D78">
        <v>-80.212018</v>
      </c>
      <c r="E78">
        <v>2425</v>
      </c>
    </row>
    <row r="79" spans="1:5" x14ac:dyDescent="0.25">
      <c r="A79" t="str">
        <f>"17:47:42.539"</f>
        <v>17:47:42.539</v>
      </c>
      <c r="B79" s="1">
        <v>43857</v>
      </c>
      <c r="C79">
        <v>39.288054000000002</v>
      </c>
      <c r="D79">
        <v>-80.211504000000005</v>
      </c>
      <c r="E79">
        <v>2450</v>
      </c>
    </row>
    <row r="80" spans="1:5" x14ac:dyDescent="0.25">
      <c r="A80" t="str">
        <f>"17:47:43.547"</f>
        <v>17:47:43.547</v>
      </c>
      <c r="B80" s="1">
        <v>43857</v>
      </c>
      <c r="C80">
        <v>39.288246999999998</v>
      </c>
      <c r="D80">
        <v>-80.210988999999998</v>
      </c>
      <c r="E80">
        <v>2450</v>
      </c>
    </row>
    <row r="81" spans="1:5" x14ac:dyDescent="0.25">
      <c r="A81" t="str">
        <f>"17:47:44.297"</f>
        <v>17:47:44.297</v>
      </c>
      <c r="B81" s="1">
        <v>43857</v>
      </c>
      <c r="C81">
        <v>39.288611000000003</v>
      </c>
      <c r="D81">
        <v>-80.210194999999999</v>
      </c>
      <c r="E81">
        <v>2475</v>
      </c>
    </row>
    <row r="82" spans="1:5" x14ac:dyDescent="0.25">
      <c r="A82" t="str">
        <f>"17:47:45.758"</f>
        <v>17:47:45.758</v>
      </c>
      <c r="B82" s="1">
        <v>43857</v>
      </c>
      <c r="C82">
        <v>39.288975999999998</v>
      </c>
      <c r="D82">
        <v>-80.209529000000003</v>
      </c>
      <c r="E82">
        <v>2475</v>
      </c>
    </row>
    <row r="83" spans="1:5" x14ac:dyDescent="0.25">
      <c r="A83" t="str">
        <f>"17:47:46.563"</f>
        <v>17:47:46.563</v>
      </c>
      <c r="B83" s="1">
        <v>43857</v>
      </c>
      <c r="C83">
        <v>39.289211999999999</v>
      </c>
      <c r="D83">
        <v>-80.209164999999999</v>
      </c>
      <c r="E83">
        <v>2475</v>
      </c>
    </row>
    <row r="84" spans="1:5" x14ac:dyDescent="0.25">
      <c r="A84" t="str">
        <f>"17:47:47.164"</f>
        <v>17:47:47.164</v>
      </c>
      <c r="B84" s="1">
        <v>43857</v>
      </c>
      <c r="C84">
        <v>39.289276999999998</v>
      </c>
      <c r="D84">
        <v>-80.209079000000003</v>
      </c>
      <c r="E84">
        <v>2475</v>
      </c>
    </row>
    <row r="85" spans="1:5" x14ac:dyDescent="0.25">
      <c r="A85" t="str">
        <f>"17:47:48.422"</f>
        <v>17:47:48.422</v>
      </c>
      <c r="B85" s="1">
        <v>43857</v>
      </c>
      <c r="C85">
        <v>39.289749</v>
      </c>
      <c r="D85">
        <v>-80.208371</v>
      </c>
      <c r="E85">
        <v>2475</v>
      </c>
    </row>
    <row r="86" spans="1:5" x14ac:dyDescent="0.25">
      <c r="A86" t="str">
        <f>"17:47:49.023"</f>
        <v>17:47:49.023</v>
      </c>
      <c r="B86" s="1">
        <v>43857</v>
      </c>
      <c r="C86">
        <v>39.289942000000003</v>
      </c>
      <c r="D86">
        <v>-80.208112999999997</v>
      </c>
      <c r="E86">
        <v>2500</v>
      </c>
    </row>
    <row r="87" spans="1:5" x14ac:dyDescent="0.25">
      <c r="A87" t="str">
        <f>"17:47:50.281"</f>
        <v>17:47:50.281</v>
      </c>
      <c r="B87" s="1">
        <v>43857</v>
      </c>
      <c r="C87">
        <v>39.290306999999999</v>
      </c>
      <c r="D87">
        <v>-80.207598000000004</v>
      </c>
      <c r="E87">
        <v>2500</v>
      </c>
    </row>
    <row r="88" spans="1:5" x14ac:dyDescent="0.25">
      <c r="A88" t="str">
        <f>"17:47:51.688"</f>
        <v>17:47:51.688</v>
      </c>
      <c r="B88" s="1">
        <v>43857</v>
      </c>
      <c r="C88">
        <v>39.290821999999999</v>
      </c>
      <c r="D88">
        <v>-80.206933000000006</v>
      </c>
      <c r="E88">
        <v>2525</v>
      </c>
    </row>
    <row r="89" spans="1:5" x14ac:dyDescent="0.25">
      <c r="A89" t="str">
        <f>"17:47:52.141"</f>
        <v>17:47:52.141</v>
      </c>
      <c r="B89" s="1">
        <v>43857</v>
      </c>
      <c r="C89">
        <v>39.290928999999998</v>
      </c>
      <c r="D89">
        <v>-80.206761</v>
      </c>
      <c r="E89">
        <v>2525</v>
      </c>
    </row>
    <row r="90" spans="1:5" x14ac:dyDescent="0.25">
      <c r="A90" t="str">
        <f>"17:47:53.391"</f>
        <v>17:47:53.391</v>
      </c>
      <c r="B90" s="1">
        <v>43857</v>
      </c>
      <c r="C90">
        <v>39.291336999999999</v>
      </c>
      <c r="D90">
        <v>-80.206267999999994</v>
      </c>
      <c r="E90">
        <v>2525</v>
      </c>
    </row>
    <row r="91" spans="1:5" x14ac:dyDescent="0.25">
      <c r="A91" t="str">
        <f>"17:47:54.195"</f>
        <v>17:47:54.195</v>
      </c>
      <c r="B91" s="1">
        <v>43857</v>
      </c>
      <c r="C91">
        <v>39.291594000000003</v>
      </c>
      <c r="D91">
        <v>-80.205945999999997</v>
      </c>
      <c r="E91">
        <v>2525</v>
      </c>
    </row>
    <row r="92" spans="1:5" x14ac:dyDescent="0.25">
      <c r="A92" t="str">
        <f>"17:47:55.656"</f>
        <v>17:47:55.656</v>
      </c>
      <c r="B92" s="1">
        <v>43857</v>
      </c>
      <c r="C92">
        <v>39.292065999999998</v>
      </c>
      <c r="D92">
        <v>-80.205366999999995</v>
      </c>
      <c r="E92">
        <v>2550</v>
      </c>
    </row>
    <row r="93" spans="1:5" x14ac:dyDescent="0.25">
      <c r="A93" t="str">
        <f>"17:47:56.508"</f>
        <v>17:47:56.508</v>
      </c>
      <c r="B93" s="1">
        <v>43857</v>
      </c>
      <c r="C93">
        <v>39.292408999999999</v>
      </c>
      <c r="D93">
        <v>-80.204959000000002</v>
      </c>
      <c r="E93">
        <v>2550</v>
      </c>
    </row>
    <row r="94" spans="1:5" x14ac:dyDescent="0.25">
      <c r="A94" t="str">
        <f>"17:47:57.563"</f>
        <v>17:47:57.563</v>
      </c>
      <c r="B94" s="1">
        <v>43857</v>
      </c>
      <c r="C94">
        <v>39.292752999999998</v>
      </c>
      <c r="D94">
        <v>-80.204550999999995</v>
      </c>
      <c r="E94">
        <v>2550</v>
      </c>
    </row>
    <row r="95" spans="1:5" x14ac:dyDescent="0.25">
      <c r="A95" t="str">
        <f>"17:47:58.625"</f>
        <v>17:47:58.625</v>
      </c>
      <c r="B95" s="1">
        <v>43857</v>
      </c>
      <c r="C95">
        <v>39.293095999999998</v>
      </c>
      <c r="D95">
        <v>-80.204121999999998</v>
      </c>
      <c r="E95">
        <v>2575</v>
      </c>
    </row>
    <row r="96" spans="1:5" x14ac:dyDescent="0.25">
      <c r="A96" t="str">
        <f>"17:47:59.523"</f>
        <v>17:47:59.523</v>
      </c>
      <c r="B96" s="1">
        <v>43857</v>
      </c>
      <c r="C96">
        <v>39.293374999999997</v>
      </c>
      <c r="D96">
        <v>-80.203800000000001</v>
      </c>
      <c r="E96">
        <v>2575</v>
      </c>
    </row>
    <row r="97" spans="1:5" x14ac:dyDescent="0.25">
      <c r="A97" t="str">
        <f>"17:48:00.383"</f>
        <v>17:48:00.383</v>
      </c>
      <c r="B97" s="1">
        <v>43857</v>
      </c>
      <c r="C97">
        <v>39.293697000000002</v>
      </c>
      <c r="D97">
        <v>-80.203393000000005</v>
      </c>
      <c r="E97">
        <v>2600</v>
      </c>
    </row>
    <row r="98" spans="1:5" x14ac:dyDescent="0.25">
      <c r="A98" t="str">
        <f>"17:48:01.484"</f>
        <v>17:48:01.484</v>
      </c>
      <c r="B98" s="1">
        <v>43857</v>
      </c>
      <c r="C98">
        <v>39.294040000000003</v>
      </c>
      <c r="D98">
        <v>-80.202962999999997</v>
      </c>
      <c r="E98">
        <v>2600</v>
      </c>
    </row>
    <row r="99" spans="1:5" x14ac:dyDescent="0.25">
      <c r="A99" t="str">
        <f>"17:48:02.344"</f>
        <v>17:48:02.344</v>
      </c>
      <c r="B99" s="1">
        <v>43857</v>
      </c>
      <c r="C99">
        <v>39.294168999999997</v>
      </c>
      <c r="D99">
        <v>-80.202792000000002</v>
      </c>
      <c r="E99">
        <v>2600</v>
      </c>
    </row>
    <row r="100" spans="1:5" x14ac:dyDescent="0.25">
      <c r="A100" t="str">
        <f>"17:48:03.398"</f>
        <v>17:48:03.398</v>
      </c>
      <c r="B100" s="1">
        <v>43857</v>
      </c>
      <c r="C100">
        <v>39.294683999999997</v>
      </c>
      <c r="D100">
        <v>-80.202127000000004</v>
      </c>
      <c r="E100">
        <v>2625</v>
      </c>
    </row>
    <row r="101" spans="1:5" x14ac:dyDescent="0.25">
      <c r="A101" t="str">
        <f>"17:48:04.148"</f>
        <v>17:48:04.148</v>
      </c>
      <c r="B101" s="1">
        <v>43857</v>
      </c>
      <c r="C101">
        <v>39.294941000000001</v>
      </c>
      <c r="D101">
        <v>-80.201783000000006</v>
      </c>
      <c r="E101">
        <v>2625</v>
      </c>
    </row>
    <row r="102" spans="1:5" x14ac:dyDescent="0.25">
      <c r="A102" t="str">
        <f>"17:48:05.609"</f>
        <v>17:48:05.609</v>
      </c>
      <c r="B102" s="1">
        <v>43857</v>
      </c>
      <c r="C102">
        <v>39.295392</v>
      </c>
      <c r="D102">
        <v>-80.201182000000003</v>
      </c>
      <c r="E102">
        <v>2650</v>
      </c>
    </row>
    <row r="103" spans="1:5" x14ac:dyDescent="0.25">
      <c r="A103" t="str">
        <f>"17:48:06.359"</f>
        <v>17:48:06.359</v>
      </c>
      <c r="B103" s="1">
        <v>43857</v>
      </c>
      <c r="C103">
        <v>39.295456000000001</v>
      </c>
      <c r="D103">
        <v>-80.201097000000004</v>
      </c>
      <c r="E103">
        <v>2650</v>
      </c>
    </row>
    <row r="104" spans="1:5" x14ac:dyDescent="0.25">
      <c r="A104" t="str">
        <f>"17:48:07.016"</f>
        <v>17:48:07.016</v>
      </c>
      <c r="B104" s="1">
        <v>43857</v>
      </c>
      <c r="C104">
        <v>39.295820999999997</v>
      </c>
      <c r="D104">
        <v>-80.200581999999997</v>
      </c>
      <c r="E104">
        <v>2675</v>
      </c>
    </row>
    <row r="105" spans="1:5" x14ac:dyDescent="0.25">
      <c r="A105" t="str">
        <f>"17:48:08.727"</f>
        <v>17:48:08.727</v>
      </c>
      <c r="B105" s="1">
        <v>43857</v>
      </c>
      <c r="C105">
        <v>39.296379000000002</v>
      </c>
      <c r="D105">
        <v>-80.199809000000002</v>
      </c>
      <c r="E105">
        <v>2700</v>
      </c>
    </row>
    <row r="106" spans="1:5" x14ac:dyDescent="0.25">
      <c r="A106" t="str">
        <f>"17:48:09.625"</f>
        <v>17:48:09.625</v>
      </c>
      <c r="B106" s="1">
        <v>43857</v>
      </c>
      <c r="C106">
        <v>39.296636999999997</v>
      </c>
      <c r="D106">
        <v>-80.199487000000005</v>
      </c>
      <c r="E106">
        <v>2725</v>
      </c>
    </row>
    <row r="107" spans="1:5" x14ac:dyDescent="0.25">
      <c r="A107" t="str">
        <f>"17:48:10.133"</f>
        <v>17:48:10.133</v>
      </c>
      <c r="B107" s="1">
        <v>43857</v>
      </c>
      <c r="C107">
        <v>39.296700999999999</v>
      </c>
      <c r="D107">
        <v>-80.199400999999995</v>
      </c>
      <c r="E107">
        <v>2725</v>
      </c>
    </row>
    <row r="108" spans="1:5" x14ac:dyDescent="0.25">
      <c r="A108" t="str">
        <f>"17:48:12.188"</f>
        <v>17:48:12.188</v>
      </c>
      <c r="B108" s="1">
        <v>43857</v>
      </c>
      <c r="C108">
        <v>39.297322999999999</v>
      </c>
      <c r="D108">
        <v>-80.198543000000001</v>
      </c>
      <c r="E108">
        <v>2725</v>
      </c>
    </row>
    <row r="109" spans="1:5" x14ac:dyDescent="0.25">
      <c r="A109" t="str">
        <f>"17:48:13.750"</f>
        <v>17:48:13.750</v>
      </c>
      <c r="B109" s="1">
        <v>43857</v>
      </c>
      <c r="C109">
        <v>39.297902999999998</v>
      </c>
      <c r="D109">
        <v>-80.197771000000003</v>
      </c>
      <c r="E109">
        <v>2725</v>
      </c>
    </row>
    <row r="110" spans="1:5" x14ac:dyDescent="0.25">
      <c r="A110" t="str">
        <f>"17:48:14.656"</f>
        <v>17:48:14.656</v>
      </c>
      <c r="B110" s="1">
        <v>43857</v>
      </c>
      <c r="C110">
        <v>39.298288999999997</v>
      </c>
      <c r="D110">
        <v>-80.197233999999995</v>
      </c>
      <c r="E110">
        <v>2725</v>
      </c>
    </row>
    <row r="111" spans="1:5" x14ac:dyDescent="0.25">
      <c r="A111" t="str">
        <f>"17:48:15.406"</f>
        <v>17:48:15.406</v>
      </c>
      <c r="B111" s="1">
        <v>43857</v>
      </c>
      <c r="C111">
        <v>39.298482</v>
      </c>
      <c r="D111">
        <v>-80.196977000000004</v>
      </c>
      <c r="E111">
        <v>2725</v>
      </c>
    </row>
    <row r="112" spans="1:5" x14ac:dyDescent="0.25">
      <c r="A112" t="str">
        <f>"17:48:16.766"</f>
        <v>17:48:16.766</v>
      </c>
      <c r="B112" s="1">
        <v>43857</v>
      </c>
      <c r="C112">
        <v>39.298932999999998</v>
      </c>
      <c r="D112">
        <v>-80.196332999999996</v>
      </c>
      <c r="E112">
        <v>2725</v>
      </c>
    </row>
    <row r="113" spans="1:5" x14ac:dyDescent="0.25">
      <c r="A113" t="str">
        <f>"17:48:17.469"</f>
        <v>17:48:17.469</v>
      </c>
      <c r="B113" s="1">
        <v>43857</v>
      </c>
      <c r="C113">
        <v>39.299211999999997</v>
      </c>
      <c r="D113">
        <v>-80.195967999999993</v>
      </c>
      <c r="E113">
        <v>2750</v>
      </c>
    </row>
    <row r="114" spans="1:5" x14ac:dyDescent="0.25">
      <c r="A114" t="str">
        <f>"17:48:18.422"</f>
        <v>17:48:18.422</v>
      </c>
      <c r="B114" s="1">
        <v>43857</v>
      </c>
      <c r="C114">
        <v>39.299469000000002</v>
      </c>
      <c r="D114">
        <v>-80.195582000000002</v>
      </c>
      <c r="E114">
        <v>2750</v>
      </c>
    </row>
    <row r="115" spans="1:5" x14ac:dyDescent="0.25">
      <c r="A115" t="str">
        <f>"17:48:19.375"</f>
        <v>17:48:19.375</v>
      </c>
      <c r="B115" s="1">
        <v>43857</v>
      </c>
      <c r="C115">
        <v>39.299790999999999</v>
      </c>
      <c r="D115">
        <v>-80.19511</v>
      </c>
      <c r="E115">
        <v>2750</v>
      </c>
    </row>
    <row r="116" spans="1:5" x14ac:dyDescent="0.25">
      <c r="A116" t="str">
        <f>"17:48:20.383"</f>
        <v>17:48:20.383</v>
      </c>
      <c r="B116" s="1">
        <v>43857</v>
      </c>
      <c r="C116">
        <v>39.300113000000003</v>
      </c>
      <c r="D116">
        <v>-80.194637999999998</v>
      </c>
      <c r="E116">
        <v>2750</v>
      </c>
    </row>
    <row r="117" spans="1:5" x14ac:dyDescent="0.25">
      <c r="A117" t="str">
        <f>"17:48:21.086"</f>
        <v>17:48:21.086</v>
      </c>
      <c r="B117" s="1">
        <v>43857</v>
      </c>
      <c r="C117">
        <v>39.300263000000001</v>
      </c>
      <c r="D117">
        <v>-80.194445000000002</v>
      </c>
      <c r="E117">
        <v>2750</v>
      </c>
    </row>
    <row r="118" spans="1:5" x14ac:dyDescent="0.25">
      <c r="A118" t="str">
        <f>"17:48:22.344"</f>
        <v>17:48:22.344</v>
      </c>
      <c r="B118" s="1">
        <v>43857</v>
      </c>
      <c r="C118">
        <v>39.300778000000001</v>
      </c>
      <c r="D118">
        <v>-80.193693999999994</v>
      </c>
      <c r="E118">
        <v>2750</v>
      </c>
    </row>
    <row r="119" spans="1:5" x14ac:dyDescent="0.25">
      <c r="A119" t="str">
        <f>"17:48:22.742"</f>
        <v>17:48:22.742</v>
      </c>
      <c r="B119" s="1">
        <v>43857</v>
      </c>
      <c r="C119">
        <v>39.300842000000003</v>
      </c>
      <c r="D119">
        <v>-80.193585999999996</v>
      </c>
      <c r="E119">
        <v>2750</v>
      </c>
    </row>
    <row r="120" spans="1:5" x14ac:dyDescent="0.25">
      <c r="A120" t="str">
        <f>"17:48:23.648"</f>
        <v>17:48:23.648</v>
      </c>
      <c r="B120" s="1">
        <v>43857</v>
      </c>
      <c r="C120">
        <v>39.301164</v>
      </c>
      <c r="D120">
        <v>-80.193113999999994</v>
      </c>
      <c r="E120">
        <v>2775</v>
      </c>
    </row>
    <row r="121" spans="1:5" x14ac:dyDescent="0.25">
      <c r="A121" t="str">
        <f>"17:48:24.453"</f>
        <v>17:48:24.453</v>
      </c>
      <c r="B121" s="1">
        <v>43857</v>
      </c>
      <c r="C121">
        <v>39.301422000000002</v>
      </c>
      <c r="D121">
        <v>-80.192728000000002</v>
      </c>
      <c r="E121">
        <v>2775</v>
      </c>
    </row>
    <row r="122" spans="1:5" x14ac:dyDescent="0.25">
      <c r="A122" t="str">
        <f>"17:48:25.656"</f>
        <v>17:48:25.656</v>
      </c>
      <c r="B122" s="1">
        <v>43857</v>
      </c>
      <c r="C122">
        <v>39.301808000000001</v>
      </c>
      <c r="D122">
        <v>-80.192170000000004</v>
      </c>
      <c r="E122">
        <v>2800</v>
      </c>
    </row>
    <row r="123" spans="1:5" x14ac:dyDescent="0.25">
      <c r="A123" t="str">
        <f>"17:48:26.617"</f>
        <v>17:48:26.617</v>
      </c>
      <c r="B123" s="1">
        <v>43857</v>
      </c>
      <c r="C123">
        <v>39.302129999999998</v>
      </c>
      <c r="D123">
        <v>-80.191698000000002</v>
      </c>
      <c r="E123">
        <v>2800</v>
      </c>
    </row>
    <row r="124" spans="1:5" x14ac:dyDescent="0.25">
      <c r="A124" t="str">
        <f>"17:48:27.617"</f>
        <v>17:48:27.617</v>
      </c>
      <c r="B124" s="1">
        <v>43857</v>
      </c>
      <c r="C124">
        <v>39.302452000000002</v>
      </c>
      <c r="D124">
        <v>-80.191226</v>
      </c>
      <c r="E124">
        <v>2800</v>
      </c>
    </row>
    <row r="125" spans="1:5" x14ac:dyDescent="0.25">
      <c r="A125" t="str">
        <f>"17:48:29.328"</f>
        <v>17:48:29.328</v>
      </c>
      <c r="B125" s="1">
        <v>43857</v>
      </c>
      <c r="C125">
        <v>39.302923999999997</v>
      </c>
      <c r="D125">
        <v>-80.190539000000001</v>
      </c>
      <c r="E125">
        <v>2800</v>
      </c>
    </row>
    <row r="126" spans="1:5" x14ac:dyDescent="0.25">
      <c r="A126" t="str">
        <f>"17:48:30.078"</f>
        <v>17:48:30.078</v>
      </c>
      <c r="B126" s="1">
        <v>43857</v>
      </c>
      <c r="C126">
        <v>39.303224</v>
      </c>
      <c r="D126">
        <v>-80.190066999999999</v>
      </c>
      <c r="E126">
        <v>2825</v>
      </c>
    </row>
    <row r="127" spans="1:5" x14ac:dyDescent="0.25">
      <c r="A127" t="str">
        <f>"17:48:30.633"</f>
        <v>17:48:30.633</v>
      </c>
      <c r="B127" s="1">
        <v>43857</v>
      </c>
      <c r="C127">
        <v>39.303438999999997</v>
      </c>
      <c r="D127">
        <v>-80.189767000000003</v>
      </c>
      <c r="E127">
        <v>2825</v>
      </c>
    </row>
    <row r="128" spans="1:5" x14ac:dyDescent="0.25">
      <c r="A128" t="str">
        <f>"17:48:31.836"</f>
        <v>17:48:31.836</v>
      </c>
      <c r="B128" s="1">
        <v>43857</v>
      </c>
      <c r="C128">
        <v>39.303825000000003</v>
      </c>
      <c r="D128">
        <v>-80.189188000000001</v>
      </c>
      <c r="E128">
        <v>2825</v>
      </c>
    </row>
    <row r="129" spans="1:5" x14ac:dyDescent="0.25">
      <c r="A129" t="str">
        <f>"17:48:32.797"</f>
        <v>17:48:32.797</v>
      </c>
      <c r="B129" s="1">
        <v>43857</v>
      </c>
      <c r="C129">
        <v>39.304147</v>
      </c>
      <c r="D129">
        <v>-80.188693999999998</v>
      </c>
      <c r="E129">
        <v>2825</v>
      </c>
    </row>
    <row r="130" spans="1:5" x14ac:dyDescent="0.25">
      <c r="A130" t="str">
        <f>"17:48:33.594"</f>
        <v>17:48:33.594</v>
      </c>
      <c r="B130" s="1">
        <v>43857</v>
      </c>
      <c r="C130">
        <v>39.304403999999998</v>
      </c>
      <c r="D130">
        <v>-80.188308000000006</v>
      </c>
      <c r="E130">
        <v>2825</v>
      </c>
    </row>
    <row r="131" spans="1:5" x14ac:dyDescent="0.25">
      <c r="A131" t="str">
        <f>"17:48:34.203"</f>
        <v>17:48:34.203</v>
      </c>
      <c r="B131" s="1">
        <v>43857</v>
      </c>
      <c r="C131">
        <v>39.304532999999999</v>
      </c>
      <c r="D131">
        <v>-80.188092999999995</v>
      </c>
      <c r="E131">
        <v>2825</v>
      </c>
    </row>
    <row r="132" spans="1:5" x14ac:dyDescent="0.25">
      <c r="A132" t="str">
        <f>"17:48:35.008"</f>
        <v>17:48:35.008</v>
      </c>
      <c r="B132" s="1">
        <v>43857</v>
      </c>
      <c r="C132">
        <v>39.304876</v>
      </c>
      <c r="D132">
        <v>-80.187600000000003</v>
      </c>
      <c r="E132">
        <v>2850</v>
      </c>
    </row>
    <row r="133" spans="1:5" x14ac:dyDescent="0.25">
      <c r="A133" t="str">
        <f>"17:48:35.711"</f>
        <v>17:48:35.711</v>
      </c>
      <c r="B133" s="1">
        <v>43857</v>
      </c>
      <c r="C133">
        <v>39.305069000000003</v>
      </c>
      <c r="D133">
        <v>-80.187298999999996</v>
      </c>
      <c r="E133">
        <v>2850</v>
      </c>
    </row>
    <row r="134" spans="1:5" x14ac:dyDescent="0.25">
      <c r="A134" t="str">
        <f>"17:48:36.961"</f>
        <v>17:48:36.961</v>
      </c>
      <c r="B134" s="1">
        <v>43857</v>
      </c>
      <c r="C134">
        <v>39.305520000000001</v>
      </c>
      <c r="D134">
        <v>-80.186612999999994</v>
      </c>
      <c r="E134">
        <v>2850</v>
      </c>
    </row>
    <row r="135" spans="1:5" x14ac:dyDescent="0.25">
      <c r="A135" t="str">
        <f>"17:48:38.070"</f>
        <v>17:48:38.070</v>
      </c>
      <c r="B135" s="1">
        <v>43857</v>
      </c>
      <c r="C135">
        <v>39.305649000000003</v>
      </c>
      <c r="D135">
        <v>-80.186419000000001</v>
      </c>
      <c r="E135">
        <v>2850</v>
      </c>
    </row>
    <row r="136" spans="1:5" x14ac:dyDescent="0.25">
      <c r="A136" t="str">
        <f>"17:48:38.367"</f>
        <v>17:48:38.367</v>
      </c>
      <c r="B136" s="1">
        <v>43857</v>
      </c>
      <c r="C136">
        <v>39.305992000000003</v>
      </c>
      <c r="D136">
        <v>-80.185925999999995</v>
      </c>
      <c r="E136">
        <v>2850</v>
      </c>
    </row>
    <row r="137" spans="1:5" x14ac:dyDescent="0.25">
      <c r="A137" t="str">
        <f>"17:48:39.125"</f>
        <v>17:48:39.125</v>
      </c>
      <c r="B137" s="1">
        <v>43857</v>
      </c>
      <c r="C137">
        <v>39.306227999999997</v>
      </c>
      <c r="D137">
        <v>-80.185518000000002</v>
      </c>
      <c r="E137">
        <v>2850</v>
      </c>
    </row>
    <row r="138" spans="1:5" x14ac:dyDescent="0.25">
      <c r="A138" t="str">
        <f>"17:48:40.180"</f>
        <v>17:48:40.180</v>
      </c>
      <c r="B138" s="1">
        <v>43857</v>
      </c>
      <c r="C138">
        <v>39.306486</v>
      </c>
      <c r="D138">
        <v>-80.185111000000006</v>
      </c>
      <c r="E138">
        <v>2875</v>
      </c>
    </row>
    <row r="139" spans="1:5" x14ac:dyDescent="0.25">
      <c r="A139" t="str">
        <f>"17:48:41.484"</f>
        <v>17:48:41.484</v>
      </c>
      <c r="B139" s="1">
        <v>43857</v>
      </c>
      <c r="C139">
        <v>39.307001</v>
      </c>
      <c r="D139">
        <v>-80.184295000000006</v>
      </c>
      <c r="E139">
        <v>2875</v>
      </c>
    </row>
    <row r="140" spans="1:5" x14ac:dyDescent="0.25">
      <c r="A140" t="str">
        <f>"17:48:41.992"</f>
        <v>17:48:41.992</v>
      </c>
      <c r="B140" s="1">
        <v>43857</v>
      </c>
      <c r="C140">
        <v>39.307129000000003</v>
      </c>
      <c r="D140">
        <v>-80.184101999999996</v>
      </c>
      <c r="E140">
        <v>2875</v>
      </c>
    </row>
    <row r="141" spans="1:5" x14ac:dyDescent="0.25">
      <c r="A141" t="str">
        <f>"17:48:42.742"</f>
        <v>17:48:42.742</v>
      </c>
      <c r="B141" s="1">
        <v>43857</v>
      </c>
      <c r="C141">
        <v>39.307386999999999</v>
      </c>
      <c r="D141">
        <v>-80.183694000000003</v>
      </c>
      <c r="E141">
        <v>2900</v>
      </c>
    </row>
    <row r="142" spans="1:5" x14ac:dyDescent="0.25">
      <c r="A142" t="str">
        <f>"17:48:43.898"</f>
        <v>17:48:43.898</v>
      </c>
      <c r="B142" s="1">
        <v>43857</v>
      </c>
      <c r="C142">
        <v>39.307772999999997</v>
      </c>
      <c r="D142">
        <v>-80.183071999999996</v>
      </c>
      <c r="E142">
        <v>2900</v>
      </c>
    </row>
    <row r="143" spans="1:5" x14ac:dyDescent="0.25">
      <c r="A143" t="str">
        <f>"17:48:44.250"</f>
        <v>17:48:44.250</v>
      </c>
      <c r="B143" s="1">
        <v>43857</v>
      </c>
      <c r="C143">
        <v>39.307836999999999</v>
      </c>
      <c r="D143">
        <v>-80.182986</v>
      </c>
      <c r="E143">
        <v>2900</v>
      </c>
    </row>
    <row r="144" spans="1:5" x14ac:dyDescent="0.25">
      <c r="A144" t="str">
        <f>"17:48:45.313"</f>
        <v>17:48:45.313</v>
      </c>
      <c r="B144" s="1">
        <v>43857</v>
      </c>
      <c r="C144">
        <v>39.308073999999998</v>
      </c>
      <c r="D144">
        <v>-80.182579000000004</v>
      </c>
      <c r="E144">
        <v>2900</v>
      </c>
    </row>
    <row r="145" spans="1:5" x14ac:dyDescent="0.25">
      <c r="A145" t="str">
        <f>"17:48:46.266"</f>
        <v>17:48:46.266</v>
      </c>
      <c r="B145" s="1">
        <v>43857</v>
      </c>
      <c r="C145">
        <v>39.308331000000003</v>
      </c>
      <c r="D145">
        <v>-80.182170999999997</v>
      </c>
      <c r="E145">
        <v>2900</v>
      </c>
    </row>
    <row r="146" spans="1:5" x14ac:dyDescent="0.25">
      <c r="A146" t="str">
        <f>"17:48:46.766"</f>
        <v>17:48:46.766</v>
      </c>
      <c r="B146" s="1">
        <v>43857</v>
      </c>
      <c r="C146">
        <v>39.308630999999998</v>
      </c>
      <c r="D146">
        <v>-80.181676999999993</v>
      </c>
      <c r="E146">
        <v>2925</v>
      </c>
    </row>
    <row r="147" spans="1:5" x14ac:dyDescent="0.25">
      <c r="A147" t="str">
        <f>"17:48:48.375"</f>
        <v>17:48:48.375</v>
      </c>
      <c r="B147" s="1">
        <v>43857</v>
      </c>
      <c r="C147">
        <v>39.309125000000002</v>
      </c>
      <c r="D147">
        <v>-80.180882999999994</v>
      </c>
      <c r="E147">
        <v>2925</v>
      </c>
    </row>
    <row r="148" spans="1:5" x14ac:dyDescent="0.25">
      <c r="A148" t="str">
        <f>"17:48:49.125"</f>
        <v>17:48:49.125</v>
      </c>
      <c r="B148" s="1">
        <v>43857</v>
      </c>
      <c r="C148">
        <v>39.309317999999998</v>
      </c>
      <c r="D148">
        <v>-80.180582999999999</v>
      </c>
      <c r="E148">
        <v>2950</v>
      </c>
    </row>
    <row r="149" spans="1:5" x14ac:dyDescent="0.25">
      <c r="A149" t="str">
        <f>"17:48:49.883"</f>
        <v>17:48:49.883</v>
      </c>
      <c r="B149" s="1">
        <v>43857</v>
      </c>
      <c r="C149">
        <v>39.309553999999999</v>
      </c>
      <c r="D149">
        <v>-80.180175000000006</v>
      </c>
      <c r="E149">
        <v>2975</v>
      </c>
    </row>
    <row r="150" spans="1:5" x14ac:dyDescent="0.25">
      <c r="A150" t="str">
        <f>"17:48:50.836"</f>
        <v>17:48:50.836</v>
      </c>
      <c r="B150" s="1">
        <v>43857</v>
      </c>
      <c r="C150">
        <v>39.309854999999999</v>
      </c>
      <c r="D150">
        <v>-80.179703000000003</v>
      </c>
      <c r="E150">
        <v>2975</v>
      </c>
    </row>
    <row r="151" spans="1:5" x14ac:dyDescent="0.25">
      <c r="A151" t="str">
        <f>"17:48:51.438"</f>
        <v>17:48:51.438</v>
      </c>
      <c r="B151" s="1">
        <v>43857</v>
      </c>
      <c r="C151">
        <v>39.310048000000002</v>
      </c>
      <c r="D151">
        <v>-80.179402999999994</v>
      </c>
      <c r="E151">
        <v>3000</v>
      </c>
    </row>
    <row r="152" spans="1:5" x14ac:dyDescent="0.25">
      <c r="A152" t="str">
        <f>"17:48:52.344"</f>
        <v>17:48:52.344</v>
      </c>
      <c r="B152" s="1">
        <v>43857</v>
      </c>
      <c r="C152">
        <v>39.310347999999998</v>
      </c>
      <c r="D152">
        <v>-80.178931000000006</v>
      </c>
      <c r="E152">
        <v>3000</v>
      </c>
    </row>
    <row r="153" spans="1:5" x14ac:dyDescent="0.25">
      <c r="A153" t="str">
        <f>"17:48:53.203"</f>
        <v>17:48:53.203</v>
      </c>
      <c r="B153" s="1">
        <v>43857</v>
      </c>
      <c r="C153">
        <v>39.310454999999997</v>
      </c>
      <c r="D153">
        <v>-80.178737999999996</v>
      </c>
      <c r="E153">
        <v>3000</v>
      </c>
    </row>
    <row r="154" spans="1:5" x14ac:dyDescent="0.25">
      <c r="A154" t="str">
        <f>"17:48:54.359"</f>
        <v>17:48:54.359</v>
      </c>
      <c r="B154" s="1">
        <v>43857</v>
      </c>
      <c r="C154">
        <v>39.310949000000001</v>
      </c>
      <c r="D154">
        <v>-80.177965</v>
      </c>
      <c r="E154">
        <v>3050</v>
      </c>
    </row>
    <row r="155" spans="1:5" x14ac:dyDescent="0.25">
      <c r="A155" t="str">
        <f>"17:48:55.258"</f>
        <v>17:48:55.258</v>
      </c>
      <c r="B155" s="1">
        <v>43857</v>
      </c>
      <c r="C155">
        <v>39.311185000000002</v>
      </c>
      <c r="D155">
        <v>-80.177599999999998</v>
      </c>
      <c r="E155">
        <v>3050</v>
      </c>
    </row>
    <row r="156" spans="1:5" x14ac:dyDescent="0.25">
      <c r="A156" t="str">
        <f>"17:48:55.563"</f>
        <v>17:48:55.563</v>
      </c>
      <c r="B156" s="1">
        <v>43857</v>
      </c>
      <c r="C156">
        <v>39.311314000000003</v>
      </c>
      <c r="D156">
        <v>-80.177407000000002</v>
      </c>
      <c r="E156">
        <v>3050</v>
      </c>
    </row>
    <row r="157" spans="1:5" x14ac:dyDescent="0.25">
      <c r="A157" t="str">
        <f>"17:48:56.570"</f>
        <v>17:48:56.570</v>
      </c>
      <c r="B157" s="1">
        <v>43857</v>
      </c>
      <c r="C157">
        <v>39.311613999999999</v>
      </c>
      <c r="D157">
        <v>-80.176935</v>
      </c>
      <c r="E157">
        <v>3075</v>
      </c>
    </row>
    <row r="158" spans="1:5" x14ac:dyDescent="0.25">
      <c r="A158" t="str">
        <f>"17:48:57.727"</f>
        <v>17:48:57.727</v>
      </c>
      <c r="B158" s="1">
        <v>43857</v>
      </c>
      <c r="C158">
        <v>39.311979000000001</v>
      </c>
      <c r="D158">
        <v>-80.176377000000002</v>
      </c>
      <c r="E158">
        <v>3075</v>
      </c>
    </row>
    <row r="159" spans="1:5" x14ac:dyDescent="0.25">
      <c r="A159" t="str">
        <f>"17:48:58.523"</f>
        <v>17:48:58.523</v>
      </c>
      <c r="B159" s="1">
        <v>43857</v>
      </c>
      <c r="C159">
        <v>39.312215000000002</v>
      </c>
      <c r="D159">
        <v>-80.175990999999996</v>
      </c>
      <c r="E159">
        <v>3100</v>
      </c>
    </row>
    <row r="160" spans="1:5" x14ac:dyDescent="0.25">
      <c r="A160" t="str">
        <f>"17:48:59.438"</f>
        <v>17:48:59.438</v>
      </c>
      <c r="B160" s="1">
        <v>43857</v>
      </c>
      <c r="C160">
        <v>39.312451000000003</v>
      </c>
      <c r="D160">
        <v>-80.175625999999994</v>
      </c>
      <c r="E160">
        <v>3100</v>
      </c>
    </row>
    <row r="161" spans="1:5" x14ac:dyDescent="0.25">
      <c r="A161" t="str">
        <f>"17:49:00.438"</f>
        <v>17:49:00.438</v>
      </c>
      <c r="B161" s="1">
        <v>43857</v>
      </c>
      <c r="C161">
        <v>39.312773</v>
      </c>
      <c r="D161">
        <v>-80.175154000000006</v>
      </c>
      <c r="E161">
        <v>3100</v>
      </c>
    </row>
    <row r="162" spans="1:5" x14ac:dyDescent="0.25">
      <c r="A162" t="str">
        <f>"17:49:01.391"</f>
        <v>17:49:01.391</v>
      </c>
      <c r="B162" s="1">
        <v>43857</v>
      </c>
      <c r="C162">
        <v>39.313073000000003</v>
      </c>
      <c r="D162">
        <v>-80.174682000000004</v>
      </c>
      <c r="E162">
        <v>3125</v>
      </c>
    </row>
    <row r="163" spans="1:5" x14ac:dyDescent="0.25">
      <c r="A163" t="str">
        <f>"17:49:01.641"</f>
        <v>17:49:01.641</v>
      </c>
      <c r="B163" s="1">
        <v>43857</v>
      </c>
      <c r="C163">
        <v>39.313116000000001</v>
      </c>
      <c r="D163">
        <v>-80.174595999999994</v>
      </c>
      <c r="E163">
        <v>3125</v>
      </c>
    </row>
    <row r="164" spans="1:5" x14ac:dyDescent="0.25">
      <c r="A164" t="str">
        <f>"17:49:02.547"</f>
        <v>17:49:02.547</v>
      </c>
      <c r="B164" s="1">
        <v>43857</v>
      </c>
      <c r="C164">
        <v>39.313374000000003</v>
      </c>
      <c r="D164">
        <v>-80.174232000000003</v>
      </c>
      <c r="E164">
        <v>3150</v>
      </c>
    </row>
    <row r="165" spans="1:5" x14ac:dyDescent="0.25">
      <c r="A165" t="str">
        <f>"17:49:03.906"</f>
        <v>17:49:03.906</v>
      </c>
      <c r="B165" s="1">
        <v>43857</v>
      </c>
      <c r="C165">
        <v>39.313845999999998</v>
      </c>
      <c r="D165">
        <v>-80.173501999999999</v>
      </c>
      <c r="E165">
        <v>3150</v>
      </c>
    </row>
    <row r="166" spans="1:5" x14ac:dyDescent="0.25">
      <c r="A166" t="str">
        <f>"17:49:04.656"</f>
        <v>17:49:04.656</v>
      </c>
      <c r="B166" s="1">
        <v>43857</v>
      </c>
      <c r="C166">
        <v>39.314081999999999</v>
      </c>
      <c r="D166">
        <v>-80.173136999999997</v>
      </c>
      <c r="E166">
        <v>3150</v>
      </c>
    </row>
    <row r="167" spans="1:5" x14ac:dyDescent="0.25">
      <c r="A167" t="str">
        <f>"17:49:05.516"</f>
        <v>17:49:05.516</v>
      </c>
      <c r="B167" s="1">
        <v>43857</v>
      </c>
      <c r="C167">
        <v>39.314338999999997</v>
      </c>
      <c r="D167">
        <v>-80.172771999999995</v>
      </c>
      <c r="E167">
        <v>3175</v>
      </c>
    </row>
    <row r="168" spans="1:5" x14ac:dyDescent="0.25">
      <c r="A168" t="str">
        <f>"17:49:06.320"</f>
        <v>17:49:06.320</v>
      </c>
      <c r="B168" s="1">
        <v>43857</v>
      </c>
      <c r="C168">
        <v>39.314574999999998</v>
      </c>
      <c r="D168">
        <v>-80.172386000000003</v>
      </c>
      <c r="E168">
        <v>3175</v>
      </c>
    </row>
    <row r="169" spans="1:5" x14ac:dyDescent="0.25">
      <c r="A169" t="str">
        <f>"17:49:06.773"</f>
        <v>17:49:06.773</v>
      </c>
      <c r="B169" s="1">
        <v>43857</v>
      </c>
      <c r="C169">
        <v>39.314681999999998</v>
      </c>
      <c r="D169">
        <v>-80.172214999999994</v>
      </c>
      <c r="E169">
        <v>3175</v>
      </c>
    </row>
    <row r="170" spans="1:5" x14ac:dyDescent="0.25">
      <c r="A170" t="str">
        <f>"17:49:08.273"</f>
        <v>17:49:08.273</v>
      </c>
      <c r="B170" s="1">
        <v>43857</v>
      </c>
      <c r="C170">
        <v>39.315111999999999</v>
      </c>
      <c r="D170">
        <v>-80.171571</v>
      </c>
      <c r="E170">
        <v>3200</v>
      </c>
    </row>
    <row r="171" spans="1:5" x14ac:dyDescent="0.25">
      <c r="A171" t="str">
        <f>"17:49:09.336"</f>
        <v>17:49:09.336</v>
      </c>
      <c r="B171" s="1">
        <v>43857</v>
      </c>
      <c r="C171">
        <v>39.315455</v>
      </c>
      <c r="D171">
        <v>-80.170991000000001</v>
      </c>
      <c r="E171">
        <v>3200</v>
      </c>
    </row>
    <row r="172" spans="1:5" x14ac:dyDescent="0.25">
      <c r="A172" t="str">
        <f>"17:49:10.641"</f>
        <v>17:49:10.641</v>
      </c>
      <c r="B172" s="1">
        <v>43857</v>
      </c>
      <c r="C172">
        <v>39.315820000000002</v>
      </c>
      <c r="D172">
        <v>-80.170434</v>
      </c>
      <c r="E172">
        <v>3200</v>
      </c>
    </row>
    <row r="173" spans="1:5" x14ac:dyDescent="0.25">
      <c r="A173" t="str">
        <f>"17:49:11.547"</f>
        <v>17:49:11.547</v>
      </c>
      <c r="B173" s="1">
        <v>43857</v>
      </c>
      <c r="C173">
        <v>39.316119999999998</v>
      </c>
      <c r="D173">
        <v>-80.169961000000001</v>
      </c>
      <c r="E173">
        <v>3200</v>
      </c>
    </row>
    <row r="174" spans="1:5" x14ac:dyDescent="0.25">
      <c r="A174" t="str">
        <f>"17:49:12.297"</f>
        <v>17:49:12.297</v>
      </c>
      <c r="B174" s="1">
        <v>43857</v>
      </c>
      <c r="C174">
        <v>39.316291999999997</v>
      </c>
      <c r="D174">
        <v>-80.169661000000005</v>
      </c>
      <c r="E174">
        <v>3225</v>
      </c>
    </row>
    <row r="175" spans="1:5" x14ac:dyDescent="0.25">
      <c r="A175" t="str">
        <f>"17:49:12.648"</f>
        <v>17:49:12.648</v>
      </c>
      <c r="B175" s="1">
        <v>43857</v>
      </c>
      <c r="C175">
        <v>39.316420999999998</v>
      </c>
      <c r="D175">
        <v>-80.169488999999999</v>
      </c>
      <c r="E175">
        <v>3225</v>
      </c>
    </row>
    <row r="176" spans="1:5" x14ac:dyDescent="0.25">
      <c r="A176" t="str">
        <f>"17:49:14.008"</f>
        <v>17:49:14.008</v>
      </c>
      <c r="B176" s="1">
        <v>43857</v>
      </c>
      <c r="C176">
        <v>39.316828000000001</v>
      </c>
      <c r="D176">
        <v>-80.168824000000001</v>
      </c>
      <c r="E176">
        <v>3225</v>
      </c>
    </row>
    <row r="177" spans="1:5" x14ac:dyDescent="0.25">
      <c r="A177" t="str">
        <f>"17:49:15.008"</f>
        <v>17:49:15.008</v>
      </c>
      <c r="B177" s="1">
        <v>43857</v>
      </c>
      <c r="C177">
        <v>39.317129000000001</v>
      </c>
      <c r="D177">
        <v>-80.168351999999999</v>
      </c>
      <c r="E177">
        <v>3225</v>
      </c>
    </row>
    <row r="178" spans="1:5" x14ac:dyDescent="0.25">
      <c r="A178" t="str">
        <f>"17:49:15.766"</f>
        <v>17:49:15.766</v>
      </c>
      <c r="B178" s="1">
        <v>43857</v>
      </c>
      <c r="C178">
        <v>39.317365000000002</v>
      </c>
      <c r="D178">
        <v>-80.167966000000007</v>
      </c>
      <c r="E178">
        <v>3225</v>
      </c>
    </row>
    <row r="179" spans="1:5" x14ac:dyDescent="0.25">
      <c r="A179" t="str">
        <f>"17:49:16.867"</f>
        <v>17:49:16.867</v>
      </c>
      <c r="B179" s="1">
        <v>43857</v>
      </c>
      <c r="C179">
        <v>39.317729</v>
      </c>
      <c r="D179">
        <v>-80.167407999999995</v>
      </c>
      <c r="E179">
        <v>3225</v>
      </c>
    </row>
    <row r="180" spans="1:5" x14ac:dyDescent="0.25">
      <c r="A180" t="str">
        <f>"17:49:17.172"</f>
        <v>17:49:17.172</v>
      </c>
      <c r="B180" s="1">
        <v>43857</v>
      </c>
      <c r="C180">
        <v>39.317793999999999</v>
      </c>
      <c r="D180">
        <v>-80.167300999999995</v>
      </c>
      <c r="E180">
        <v>3250</v>
      </c>
    </row>
    <row r="181" spans="1:5" x14ac:dyDescent="0.25">
      <c r="A181" t="str">
        <f>"17:49:18.125"</f>
        <v>17:49:18.125</v>
      </c>
      <c r="B181" s="1">
        <v>43857</v>
      </c>
      <c r="C181">
        <v>39.318094000000002</v>
      </c>
      <c r="D181">
        <v>-80.166829000000007</v>
      </c>
      <c r="E181">
        <v>3250</v>
      </c>
    </row>
    <row r="182" spans="1:5" x14ac:dyDescent="0.25">
      <c r="A182" t="str">
        <f>"17:49:18.727"</f>
        <v>17:49:18.727</v>
      </c>
      <c r="B182" s="1">
        <v>43857</v>
      </c>
      <c r="C182">
        <v>39.318286999999998</v>
      </c>
      <c r="D182">
        <v>-80.166528</v>
      </c>
      <c r="E182">
        <v>3250</v>
      </c>
    </row>
    <row r="183" spans="1:5" x14ac:dyDescent="0.25">
      <c r="A183" t="str">
        <f>"17:49:19.531"</f>
        <v>17:49:19.531</v>
      </c>
      <c r="B183" s="1">
        <v>43857</v>
      </c>
      <c r="C183">
        <v>39.318522999999999</v>
      </c>
      <c r="D183">
        <v>-80.166162999999997</v>
      </c>
      <c r="E183">
        <v>3250</v>
      </c>
    </row>
    <row r="184" spans="1:5" x14ac:dyDescent="0.25">
      <c r="A184" t="str">
        <f>"17:49:21.086"</f>
        <v>17:49:21.086</v>
      </c>
      <c r="B184" s="1">
        <v>43857</v>
      </c>
      <c r="C184">
        <v>39.319017000000002</v>
      </c>
      <c r="D184">
        <v>-80.165391</v>
      </c>
      <c r="E184">
        <v>3250</v>
      </c>
    </row>
    <row r="185" spans="1:5" x14ac:dyDescent="0.25">
      <c r="A185" t="str">
        <f>"17:49:21.344"</f>
        <v>17:49:21.344</v>
      </c>
      <c r="B185" s="1">
        <v>43857</v>
      </c>
      <c r="C185">
        <v>39.319080999999997</v>
      </c>
      <c r="D185">
        <v>-80.165305000000004</v>
      </c>
      <c r="E185">
        <v>3250</v>
      </c>
    </row>
    <row r="186" spans="1:5" x14ac:dyDescent="0.25">
      <c r="A186" t="str">
        <f>"17:49:22.797"</f>
        <v>17:49:22.797</v>
      </c>
      <c r="B186" s="1">
        <v>43857</v>
      </c>
      <c r="C186">
        <v>39.319510000000001</v>
      </c>
      <c r="D186">
        <v>-80.164640000000006</v>
      </c>
      <c r="E186">
        <v>3250</v>
      </c>
    </row>
    <row r="187" spans="1:5" x14ac:dyDescent="0.25">
      <c r="A187" t="str">
        <f>"17:49:23.398"</f>
        <v>17:49:23.398</v>
      </c>
      <c r="B187" s="1">
        <v>43857</v>
      </c>
      <c r="C187">
        <v>39.319704000000002</v>
      </c>
      <c r="D187">
        <v>-80.164361</v>
      </c>
      <c r="E187">
        <v>3275</v>
      </c>
    </row>
    <row r="188" spans="1:5" x14ac:dyDescent="0.25">
      <c r="A188" t="str">
        <f>"17:49:24.203"</f>
        <v>17:49:24.203</v>
      </c>
      <c r="B188" s="1">
        <v>43857</v>
      </c>
      <c r="C188">
        <v>39.319811000000001</v>
      </c>
      <c r="D188">
        <v>-80.164168000000004</v>
      </c>
      <c r="E188">
        <v>3275</v>
      </c>
    </row>
    <row r="189" spans="1:5" x14ac:dyDescent="0.25">
      <c r="A189" t="str">
        <f>"17:49:25.055"</f>
        <v>17:49:25.055</v>
      </c>
      <c r="B189" s="1">
        <v>43857</v>
      </c>
      <c r="C189">
        <v>39.320197</v>
      </c>
      <c r="D189">
        <v>-80.163610000000006</v>
      </c>
      <c r="E189">
        <v>3275</v>
      </c>
    </row>
    <row r="190" spans="1:5" x14ac:dyDescent="0.25">
      <c r="A190" t="str">
        <f>"17:49:25.664"</f>
        <v>17:49:25.664</v>
      </c>
      <c r="B190" s="1">
        <v>43857</v>
      </c>
      <c r="C190">
        <v>39.320368999999999</v>
      </c>
      <c r="D190">
        <v>-80.163330999999999</v>
      </c>
      <c r="E190">
        <v>3275</v>
      </c>
    </row>
    <row r="191" spans="1:5" x14ac:dyDescent="0.25">
      <c r="A191" t="str">
        <f>"17:49:26.914"</f>
        <v>17:49:26.914</v>
      </c>
      <c r="B191" s="1">
        <v>43857</v>
      </c>
      <c r="C191">
        <v>39.320754999999998</v>
      </c>
      <c r="D191">
        <v>-80.162751999999998</v>
      </c>
      <c r="E191">
        <v>3275</v>
      </c>
    </row>
    <row r="192" spans="1:5" x14ac:dyDescent="0.25">
      <c r="A192" t="str">
        <f>"17:49:27.672"</f>
        <v>17:49:27.672</v>
      </c>
      <c r="B192" s="1">
        <v>43857</v>
      </c>
      <c r="C192">
        <v>39.320990999999999</v>
      </c>
      <c r="D192">
        <v>-80.162364999999994</v>
      </c>
      <c r="E192">
        <v>3275</v>
      </c>
    </row>
    <row r="193" spans="1:5" x14ac:dyDescent="0.25">
      <c r="A193" t="str">
        <f>"17:49:28.773"</f>
        <v>17:49:28.773</v>
      </c>
      <c r="B193" s="1">
        <v>43857</v>
      </c>
      <c r="C193">
        <v>39.321356000000002</v>
      </c>
      <c r="D193">
        <v>-80.161786000000006</v>
      </c>
      <c r="E193">
        <v>3275</v>
      </c>
    </row>
    <row r="194" spans="1:5" x14ac:dyDescent="0.25">
      <c r="A194" t="str">
        <f>"17:49:29.125"</f>
        <v>17:49:29.125</v>
      </c>
      <c r="B194" s="1">
        <v>43857</v>
      </c>
      <c r="C194">
        <v>39.321485000000003</v>
      </c>
      <c r="D194">
        <v>-80.161572000000007</v>
      </c>
      <c r="E194">
        <v>3275</v>
      </c>
    </row>
    <row r="195" spans="1:5" x14ac:dyDescent="0.25">
      <c r="A195" t="str">
        <f>"17:49:30.086"</f>
        <v>17:49:30.086</v>
      </c>
      <c r="B195" s="1">
        <v>43857</v>
      </c>
      <c r="C195">
        <v>39.321806000000002</v>
      </c>
      <c r="D195">
        <v>-80.161078000000003</v>
      </c>
      <c r="E195">
        <v>3275</v>
      </c>
    </row>
    <row r="196" spans="1:5" x14ac:dyDescent="0.25">
      <c r="A196" t="str">
        <f>"17:49:31.289"</f>
        <v>17:49:31.289</v>
      </c>
      <c r="B196" s="1">
        <v>43857</v>
      </c>
      <c r="C196">
        <v>39.322192999999999</v>
      </c>
      <c r="D196">
        <v>-80.160499000000002</v>
      </c>
      <c r="E196">
        <v>3275</v>
      </c>
    </row>
    <row r="197" spans="1:5" x14ac:dyDescent="0.25">
      <c r="A197" t="str">
        <f>"17:49:31.938"</f>
        <v>17:49:31.938</v>
      </c>
      <c r="B197" s="1">
        <v>43857</v>
      </c>
      <c r="C197">
        <v>39.322386000000002</v>
      </c>
      <c r="D197">
        <v>-80.160197999999994</v>
      </c>
      <c r="E197">
        <v>3275</v>
      </c>
    </row>
    <row r="198" spans="1:5" x14ac:dyDescent="0.25">
      <c r="A198" t="str">
        <f>"17:49:32.797"</f>
        <v>17:49:32.797</v>
      </c>
      <c r="B198" s="1">
        <v>43857</v>
      </c>
      <c r="C198">
        <v>39.322642999999999</v>
      </c>
      <c r="D198">
        <v>-80.159790999999998</v>
      </c>
      <c r="E198">
        <v>3250</v>
      </c>
    </row>
    <row r="199" spans="1:5" x14ac:dyDescent="0.25">
      <c r="A199" t="str">
        <f>"17:49:33.297"</f>
        <v>17:49:33.297</v>
      </c>
      <c r="B199" s="1">
        <v>43857</v>
      </c>
      <c r="C199">
        <v>39.322772000000001</v>
      </c>
      <c r="D199">
        <v>-80.159597000000005</v>
      </c>
      <c r="E199">
        <v>3250</v>
      </c>
    </row>
    <row r="200" spans="1:5" x14ac:dyDescent="0.25">
      <c r="A200" t="str">
        <f>"17:49:34.750"</f>
        <v>17:49:34.750</v>
      </c>
      <c r="B200" s="1">
        <v>43857</v>
      </c>
      <c r="C200">
        <v>39.323307999999997</v>
      </c>
      <c r="D200">
        <v>-80.158803000000006</v>
      </c>
      <c r="E200">
        <v>3250</v>
      </c>
    </row>
    <row r="201" spans="1:5" x14ac:dyDescent="0.25">
      <c r="A201" t="str">
        <f>"17:49:35.406"</f>
        <v>17:49:35.406</v>
      </c>
      <c r="B201" s="1">
        <v>43857</v>
      </c>
      <c r="C201">
        <v>39.323523000000002</v>
      </c>
      <c r="D201">
        <v>-80.158482000000006</v>
      </c>
      <c r="E201">
        <v>3225</v>
      </c>
    </row>
    <row r="202" spans="1:5" x14ac:dyDescent="0.25">
      <c r="A202" t="str">
        <f>"17:49:36.258"</f>
        <v>17:49:36.258</v>
      </c>
      <c r="B202" s="1">
        <v>43857</v>
      </c>
      <c r="C202">
        <v>39.323652000000003</v>
      </c>
      <c r="D202">
        <v>-80.158266999999995</v>
      </c>
      <c r="E202">
        <v>3225</v>
      </c>
    </row>
    <row r="203" spans="1:5" x14ac:dyDescent="0.25">
      <c r="A203" t="str">
        <f>"17:49:36.961"</f>
        <v>17:49:36.961</v>
      </c>
      <c r="B203" s="1">
        <v>43857</v>
      </c>
      <c r="C203">
        <v>39.323909</v>
      </c>
      <c r="D203">
        <v>-80.157859000000002</v>
      </c>
      <c r="E203">
        <v>3225</v>
      </c>
    </row>
    <row r="204" spans="1:5" x14ac:dyDescent="0.25">
      <c r="A204" t="str">
        <f>"17:49:38.023"</f>
        <v>17:49:38.023</v>
      </c>
      <c r="B204" s="1">
        <v>43857</v>
      </c>
      <c r="C204">
        <v>39.324187999999999</v>
      </c>
      <c r="D204">
        <v>-80.157430000000005</v>
      </c>
      <c r="E204">
        <v>3225</v>
      </c>
    </row>
    <row r="205" spans="1:5" x14ac:dyDescent="0.25">
      <c r="A205" t="str">
        <f>"17:49:38.820"</f>
        <v>17:49:38.820</v>
      </c>
      <c r="B205" s="1">
        <v>43857</v>
      </c>
      <c r="C205">
        <v>39.324660000000002</v>
      </c>
      <c r="D205">
        <v>-80.156678999999997</v>
      </c>
      <c r="E205">
        <v>3225</v>
      </c>
    </row>
    <row r="206" spans="1:5" x14ac:dyDescent="0.25">
      <c r="A206" t="str">
        <f>"17:49:40.031"</f>
        <v>17:49:40.031</v>
      </c>
      <c r="B206" s="1">
        <v>43857</v>
      </c>
      <c r="C206">
        <v>39.325068000000002</v>
      </c>
      <c r="D206">
        <v>-80.156013999999999</v>
      </c>
      <c r="E206">
        <v>3200</v>
      </c>
    </row>
    <row r="207" spans="1:5" x14ac:dyDescent="0.25">
      <c r="A207" t="str">
        <f>"17:49:40.836"</f>
        <v>17:49:40.836</v>
      </c>
      <c r="B207" s="1">
        <v>43857</v>
      </c>
      <c r="C207">
        <v>39.325389999999999</v>
      </c>
      <c r="D207">
        <v>-80.155478000000002</v>
      </c>
      <c r="E207">
        <v>3200</v>
      </c>
    </row>
    <row r="208" spans="1:5" x14ac:dyDescent="0.25">
      <c r="A208" t="str">
        <f>"17:49:41.336"</f>
        <v>17:49:41.336</v>
      </c>
      <c r="B208" s="1">
        <v>43857</v>
      </c>
      <c r="C208">
        <v>39.325389999999999</v>
      </c>
      <c r="D208">
        <v>-80.155478000000002</v>
      </c>
      <c r="E208">
        <v>3200</v>
      </c>
    </row>
    <row r="209" spans="1:5" x14ac:dyDescent="0.25">
      <c r="A209" t="str">
        <f>"17:49:42.195"</f>
        <v>17:49:42.195</v>
      </c>
      <c r="B209" s="1">
        <v>43857</v>
      </c>
      <c r="C209">
        <v>39.325668999999998</v>
      </c>
      <c r="D209">
        <v>-80.155047999999994</v>
      </c>
      <c r="E209">
        <v>3200</v>
      </c>
    </row>
    <row r="210" spans="1:5" x14ac:dyDescent="0.25">
      <c r="A210" t="str">
        <f>"17:49:42.898"</f>
        <v>17:49:42.898</v>
      </c>
      <c r="B210" s="1">
        <v>43857</v>
      </c>
      <c r="C210">
        <v>39.326054999999997</v>
      </c>
      <c r="D210">
        <v>-80.154382999999996</v>
      </c>
      <c r="E210">
        <v>3200</v>
      </c>
    </row>
    <row r="211" spans="1:5" x14ac:dyDescent="0.25">
      <c r="A211" t="str">
        <f>"17:49:44.203"</f>
        <v>17:49:44.203</v>
      </c>
      <c r="B211" s="1">
        <v>43857</v>
      </c>
      <c r="C211">
        <v>39.326270000000001</v>
      </c>
      <c r="D211">
        <v>-80.154039999999995</v>
      </c>
      <c r="E211">
        <v>3175</v>
      </c>
    </row>
    <row r="212" spans="1:5" x14ac:dyDescent="0.25">
      <c r="A212" t="str">
        <f>"17:49:44.500"</f>
        <v>17:49:44.500</v>
      </c>
      <c r="B212" s="1">
        <v>43857</v>
      </c>
      <c r="C212">
        <v>39.326591000000001</v>
      </c>
      <c r="D212">
        <v>-80.153481999999997</v>
      </c>
      <c r="E212">
        <v>3175</v>
      </c>
    </row>
    <row r="213" spans="1:5" x14ac:dyDescent="0.25">
      <c r="A213" t="str">
        <f>"17:49:46.063"</f>
        <v>17:49:46.063</v>
      </c>
      <c r="B213" s="1">
        <v>43857</v>
      </c>
      <c r="C213">
        <v>39.326785000000001</v>
      </c>
      <c r="D213">
        <v>-80.153138999999996</v>
      </c>
      <c r="E213">
        <v>3175</v>
      </c>
    </row>
    <row r="214" spans="1:5" x14ac:dyDescent="0.25">
      <c r="A214" t="str">
        <f>"17:49:46.516"</f>
        <v>17:49:46.516</v>
      </c>
      <c r="B214" s="1">
        <v>43857</v>
      </c>
      <c r="C214">
        <v>39.327041999999999</v>
      </c>
      <c r="D214">
        <v>-80.152687999999998</v>
      </c>
      <c r="E214">
        <v>3175</v>
      </c>
    </row>
    <row r="215" spans="1:5" x14ac:dyDescent="0.25">
      <c r="A215" t="str">
        <f>"17:49:47.063"</f>
        <v>17:49:47.063</v>
      </c>
      <c r="B215" s="1">
        <v>43857</v>
      </c>
      <c r="C215">
        <v>39.327385</v>
      </c>
      <c r="D215">
        <v>-80.152108999999996</v>
      </c>
      <c r="E215">
        <v>3175</v>
      </c>
    </row>
    <row r="216" spans="1:5" x14ac:dyDescent="0.25">
      <c r="A216" t="str">
        <f>"17:49:48.320"</f>
        <v>17:49:48.320</v>
      </c>
      <c r="B216" s="1">
        <v>43857</v>
      </c>
      <c r="C216">
        <v>39.327815000000001</v>
      </c>
      <c r="D216">
        <v>-80.151292999999995</v>
      </c>
      <c r="E216">
        <v>3175</v>
      </c>
    </row>
    <row r="217" spans="1:5" x14ac:dyDescent="0.25">
      <c r="A217" t="str">
        <f>"17:49:48.977"</f>
        <v>17:49:48.977</v>
      </c>
      <c r="B217" s="1">
        <v>43857</v>
      </c>
      <c r="C217">
        <v>39.327942999999998</v>
      </c>
      <c r="D217">
        <v>-80.151056999999994</v>
      </c>
      <c r="E217">
        <v>3150</v>
      </c>
    </row>
    <row r="218" spans="1:5" x14ac:dyDescent="0.25">
      <c r="A218" t="str">
        <f>"17:49:50.336"</f>
        <v>17:49:50.336</v>
      </c>
      <c r="B218" s="1">
        <v>43857</v>
      </c>
      <c r="C218">
        <v>39.328265000000002</v>
      </c>
      <c r="D218">
        <v>-80.150498999999996</v>
      </c>
      <c r="E218">
        <v>3150</v>
      </c>
    </row>
    <row r="219" spans="1:5" x14ac:dyDescent="0.25">
      <c r="A219" t="str">
        <f>"17:49:50.633"</f>
        <v>17:49:50.633</v>
      </c>
      <c r="B219" s="1">
        <v>43857</v>
      </c>
      <c r="C219">
        <v>39.328501000000003</v>
      </c>
      <c r="D219">
        <v>-80.150026999999994</v>
      </c>
      <c r="E219">
        <v>3175</v>
      </c>
    </row>
    <row r="220" spans="1:5" x14ac:dyDescent="0.25">
      <c r="A220" t="str">
        <f>"17:49:51.742"</f>
        <v>17:49:51.742</v>
      </c>
      <c r="B220" s="1">
        <v>43857</v>
      </c>
      <c r="C220">
        <v>39.328887000000002</v>
      </c>
      <c r="D220">
        <v>-80.149341000000007</v>
      </c>
      <c r="E220">
        <v>3175</v>
      </c>
    </row>
    <row r="221" spans="1:5" x14ac:dyDescent="0.25">
      <c r="A221" t="str">
        <f>"17:49:52.898"</f>
        <v>17:49:52.898</v>
      </c>
      <c r="B221" s="1">
        <v>43857</v>
      </c>
      <c r="C221">
        <v>39.329188000000002</v>
      </c>
      <c r="D221">
        <v>-80.148760999999993</v>
      </c>
      <c r="E221">
        <v>3175</v>
      </c>
    </row>
    <row r="222" spans="1:5" x14ac:dyDescent="0.25">
      <c r="A222" t="str">
        <f>"17:49:53.242"</f>
        <v>17:49:53.242</v>
      </c>
      <c r="B222" s="1">
        <v>43857</v>
      </c>
      <c r="C222">
        <v>39.329251999999997</v>
      </c>
      <c r="D222">
        <v>-80.148633000000004</v>
      </c>
      <c r="E222">
        <v>3150</v>
      </c>
    </row>
    <row r="223" spans="1:5" x14ac:dyDescent="0.25">
      <c r="A223" t="str">
        <f>"17:49:54.602"</f>
        <v>17:49:54.602</v>
      </c>
      <c r="B223" s="1">
        <v>43857</v>
      </c>
      <c r="C223">
        <v>39.329723999999999</v>
      </c>
      <c r="D223">
        <v>-80.147710000000004</v>
      </c>
      <c r="E223">
        <v>3150</v>
      </c>
    </row>
    <row r="224" spans="1:5" x14ac:dyDescent="0.25">
      <c r="A224" t="str">
        <f>"17:49:55.203"</f>
        <v>17:49:55.203</v>
      </c>
      <c r="B224" s="1">
        <v>43857</v>
      </c>
      <c r="C224">
        <v>39.329788999999998</v>
      </c>
      <c r="D224">
        <v>-80.147581000000002</v>
      </c>
      <c r="E224">
        <v>3150</v>
      </c>
    </row>
    <row r="225" spans="1:5" x14ac:dyDescent="0.25">
      <c r="A225" t="str">
        <f>"17:49:56.164"</f>
        <v>17:49:56.164</v>
      </c>
      <c r="B225" s="1">
        <v>43857</v>
      </c>
      <c r="C225">
        <v>39.330218000000002</v>
      </c>
      <c r="D225">
        <v>-80.146766</v>
      </c>
      <c r="E225">
        <v>3175</v>
      </c>
    </row>
    <row r="226" spans="1:5" x14ac:dyDescent="0.25">
      <c r="A226" t="str">
        <f>"17:49:56.969"</f>
        <v>17:49:56.969</v>
      </c>
      <c r="B226" s="1">
        <v>43857</v>
      </c>
      <c r="C226">
        <v>39.330454000000003</v>
      </c>
      <c r="D226">
        <v>-80.146337000000003</v>
      </c>
      <c r="E226">
        <v>3175</v>
      </c>
    </row>
    <row r="227" spans="1:5" x14ac:dyDescent="0.25">
      <c r="A227" t="str">
        <f>"17:49:57.820"</f>
        <v>17:49:57.820</v>
      </c>
      <c r="B227" s="1">
        <v>43857</v>
      </c>
      <c r="C227">
        <v>39.330711000000001</v>
      </c>
      <c r="D227">
        <v>-80.145886000000004</v>
      </c>
      <c r="E227">
        <v>3175</v>
      </c>
    </row>
    <row r="228" spans="1:5" x14ac:dyDescent="0.25">
      <c r="A228" t="str">
        <f>"17:49:58.570"</f>
        <v>17:49:58.570</v>
      </c>
      <c r="B228" s="1">
        <v>43857</v>
      </c>
      <c r="C228">
        <v>39.330947000000002</v>
      </c>
      <c r="D228">
        <v>-80.145435000000006</v>
      </c>
      <c r="E228">
        <v>3175</v>
      </c>
    </row>
    <row r="229" spans="1:5" x14ac:dyDescent="0.25">
      <c r="A229" t="str">
        <f>"17:49:59.477"</f>
        <v>17:49:59.477</v>
      </c>
      <c r="B229" s="1">
        <v>43857</v>
      </c>
      <c r="C229">
        <v>39.331183000000003</v>
      </c>
      <c r="D229">
        <v>-80.144985000000005</v>
      </c>
      <c r="E229">
        <v>3175</v>
      </c>
    </row>
    <row r="230" spans="1:5" x14ac:dyDescent="0.25">
      <c r="A230" t="str">
        <f>"17:50:00.086"</f>
        <v>17:50:00.086</v>
      </c>
      <c r="B230" s="1">
        <v>43857</v>
      </c>
      <c r="C230">
        <v>39.331311999999997</v>
      </c>
      <c r="D230">
        <v>-80.144769999999994</v>
      </c>
      <c r="E230">
        <v>3200</v>
      </c>
    </row>
    <row r="231" spans="1:5" x14ac:dyDescent="0.25">
      <c r="A231" t="str">
        <f>"17:50:00.836"</f>
        <v>17:50:00.836</v>
      </c>
      <c r="B231" s="1">
        <v>43857</v>
      </c>
      <c r="C231">
        <v>39.331612999999997</v>
      </c>
      <c r="D231">
        <v>-80.144211999999996</v>
      </c>
      <c r="E231">
        <v>3200</v>
      </c>
    </row>
    <row r="232" spans="1:5" x14ac:dyDescent="0.25">
      <c r="A232" t="str">
        <f>"17:50:02.445"</f>
        <v>17:50:02.445</v>
      </c>
      <c r="B232" s="1">
        <v>43857</v>
      </c>
      <c r="C232">
        <v>39.332106000000003</v>
      </c>
      <c r="D232">
        <v>-80.143354000000002</v>
      </c>
      <c r="E232">
        <v>3200</v>
      </c>
    </row>
    <row r="233" spans="1:5" x14ac:dyDescent="0.25">
      <c r="A233" t="str">
        <f>"17:50:03.000"</f>
        <v>17:50:03.000</v>
      </c>
      <c r="B233" s="1">
        <v>43857</v>
      </c>
      <c r="C233">
        <v>39.332106000000003</v>
      </c>
      <c r="D233">
        <v>-80.143354000000002</v>
      </c>
      <c r="E233">
        <v>3225</v>
      </c>
    </row>
    <row r="234" spans="1:5" x14ac:dyDescent="0.25">
      <c r="A234" t="str">
        <f>"17:50:03.406"</f>
        <v>17:50:03.406</v>
      </c>
      <c r="B234" s="1">
        <v>43857</v>
      </c>
      <c r="C234">
        <v>39.332428</v>
      </c>
      <c r="D234">
        <v>-80.142816999999994</v>
      </c>
      <c r="E234">
        <v>3225</v>
      </c>
    </row>
    <row r="235" spans="1:5" x14ac:dyDescent="0.25">
      <c r="A235" t="str">
        <f>"17:50:04.406"</f>
        <v>17:50:04.406</v>
      </c>
      <c r="B235" s="1">
        <v>43857</v>
      </c>
      <c r="C235">
        <v>39.332728000000003</v>
      </c>
      <c r="D235">
        <v>-80.142280999999997</v>
      </c>
      <c r="E235">
        <v>3225</v>
      </c>
    </row>
    <row r="236" spans="1:5" x14ac:dyDescent="0.25">
      <c r="A236" t="str">
        <f>"17:50:05.617"</f>
        <v>17:50:05.617</v>
      </c>
      <c r="B236" s="1">
        <v>43857</v>
      </c>
      <c r="C236">
        <v>39.333092999999998</v>
      </c>
      <c r="D236">
        <v>-80.141659000000004</v>
      </c>
      <c r="E236">
        <v>3225</v>
      </c>
    </row>
    <row r="237" spans="1:5" x14ac:dyDescent="0.25">
      <c r="A237" t="str">
        <f>"17:50:05.969"</f>
        <v>17:50:05.969</v>
      </c>
      <c r="B237" s="1">
        <v>43857</v>
      </c>
      <c r="C237">
        <v>39.333221999999999</v>
      </c>
      <c r="D237">
        <v>-80.141444000000007</v>
      </c>
      <c r="E237">
        <v>3225</v>
      </c>
    </row>
    <row r="238" spans="1:5" x14ac:dyDescent="0.25">
      <c r="A238" t="str">
        <f>"17:50:07.172"</f>
        <v>17:50:07.172</v>
      </c>
      <c r="B238" s="1">
        <v>43857</v>
      </c>
      <c r="C238">
        <v>39.333587000000001</v>
      </c>
      <c r="D238">
        <v>-80.140799999999999</v>
      </c>
      <c r="E238">
        <v>3250</v>
      </c>
    </row>
    <row r="239" spans="1:5" x14ac:dyDescent="0.25">
      <c r="A239" t="str">
        <f>"17:50:08.125"</f>
        <v>17:50:08.125</v>
      </c>
      <c r="B239" s="1">
        <v>43857</v>
      </c>
      <c r="C239">
        <v>39.333908999999998</v>
      </c>
      <c r="D239">
        <v>-80.140285000000006</v>
      </c>
      <c r="E239">
        <v>3250</v>
      </c>
    </row>
    <row r="240" spans="1:5" x14ac:dyDescent="0.25">
      <c r="A240" t="str">
        <f>"17:50:08.633"</f>
        <v>17:50:08.633</v>
      </c>
      <c r="B240" s="1">
        <v>43857</v>
      </c>
      <c r="C240">
        <v>39.334037000000002</v>
      </c>
      <c r="D240">
        <v>-80.140071000000006</v>
      </c>
      <c r="E240">
        <v>3250</v>
      </c>
    </row>
    <row r="241" spans="1:5" x14ac:dyDescent="0.25">
      <c r="A241" t="str">
        <f>"17:50:10.086"</f>
        <v>17:50:10.086</v>
      </c>
      <c r="B241" s="1">
        <v>43857</v>
      </c>
      <c r="C241">
        <v>39.334465999999999</v>
      </c>
      <c r="D241">
        <v>-80.139341000000002</v>
      </c>
      <c r="E241">
        <v>3250</v>
      </c>
    </row>
    <row r="242" spans="1:5" x14ac:dyDescent="0.25">
      <c r="A242" t="str">
        <f>"17:50:10.945"</f>
        <v>17:50:10.945</v>
      </c>
      <c r="B242" s="1">
        <v>43857</v>
      </c>
      <c r="C242">
        <v>39.334766999999999</v>
      </c>
      <c r="D242">
        <v>-80.138805000000005</v>
      </c>
      <c r="E242">
        <v>3250</v>
      </c>
    </row>
    <row r="243" spans="1:5" x14ac:dyDescent="0.25">
      <c r="A243" t="str">
        <f>"17:50:11.594"</f>
        <v>17:50:11.594</v>
      </c>
      <c r="B243" s="1">
        <v>43857</v>
      </c>
      <c r="C243">
        <v>39.334960000000002</v>
      </c>
      <c r="D243">
        <v>-80.138504999999995</v>
      </c>
      <c r="E243">
        <v>3250</v>
      </c>
    </row>
    <row r="244" spans="1:5" x14ac:dyDescent="0.25">
      <c r="A244" t="str">
        <f>"17:50:12.000"</f>
        <v>17:50:12.000</v>
      </c>
      <c r="B244" s="1">
        <v>43857</v>
      </c>
      <c r="C244">
        <v>39.335089000000004</v>
      </c>
      <c r="D244">
        <v>-80.138289999999998</v>
      </c>
      <c r="E244">
        <v>3250</v>
      </c>
    </row>
    <row r="245" spans="1:5" x14ac:dyDescent="0.25">
      <c r="A245" t="str">
        <f>"17:50:13.055"</f>
        <v>17:50:13.055</v>
      </c>
      <c r="B245" s="1">
        <v>43857</v>
      </c>
      <c r="C245">
        <v>39.335411000000001</v>
      </c>
      <c r="D245">
        <v>-80.137775000000005</v>
      </c>
      <c r="E245">
        <v>3250</v>
      </c>
    </row>
    <row r="246" spans="1:5" x14ac:dyDescent="0.25">
      <c r="A246" t="str">
        <f>"17:50:13.703"</f>
        <v>17:50:13.703</v>
      </c>
      <c r="B246" s="1">
        <v>43857</v>
      </c>
      <c r="C246">
        <v>39.335603999999996</v>
      </c>
      <c r="D246">
        <v>-80.137452999999994</v>
      </c>
      <c r="E246">
        <v>3250</v>
      </c>
    </row>
    <row r="247" spans="1:5" x14ac:dyDescent="0.25">
      <c r="A247" t="str">
        <f>"17:50:14.711"</f>
        <v>17:50:14.711</v>
      </c>
      <c r="B247" s="1">
        <v>43857</v>
      </c>
      <c r="C247">
        <v>39.335990000000002</v>
      </c>
      <c r="D247">
        <v>-80.136852000000005</v>
      </c>
      <c r="E247">
        <v>3250</v>
      </c>
    </row>
    <row r="248" spans="1:5" x14ac:dyDescent="0.25">
      <c r="A248" t="str">
        <f>"17:50:15.414"</f>
        <v>17:50:15.414</v>
      </c>
      <c r="B248" s="1">
        <v>43857</v>
      </c>
      <c r="C248">
        <v>39.336205</v>
      </c>
      <c r="D248">
        <v>-80.136529999999993</v>
      </c>
      <c r="E248">
        <v>3250</v>
      </c>
    </row>
    <row r="249" spans="1:5" x14ac:dyDescent="0.25">
      <c r="A249" t="str">
        <f>"17:50:16.922"</f>
        <v>17:50:16.922</v>
      </c>
      <c r="B249" s="1">
        <v>43857</v>
      </c>
      <c r="C249">
        <v>39.336741000000004</v>
      </c>
      <c r="D249">
        <v>-80.135715000000005</v>
      </c>
      <c r="E249">
        <v>3250</v>
      </c>
    </row>
    <row r="250" spans="1:5" x14ac:dyDescent="0.25">
      <c r="A250" t="str">
        <f>"17:50:17.227"</f>
        <v>17:50:17.227</v>
      </c>
      <c r="B250" s="1">
        <v>43857</v>
      </c>
      <c r="C250">
        <v>39.336804999999998</v>
      </c>
      <c r="D250">
        <v>-80.135608000000005</v>
      </c>
      <c r="E250">
        <v>3250</v>
      </c>
    </row>
    <row r="251" spans="1:5" x14ac:dyDescent="0.25">
      <c r="A251" t="str">
        <f>"17:50:18.180"</f>
        <v>17:50:18.180</v>
      </c>
      <c r="B251" s="1">
        <v>43857</v>
      </c>
      <c r="C251">
        <v>39.337083999999997</v>
      </c>
      <c r="D251">
        <v>-80.135199999999998</v>
      </c>
      <c r="E251">
        <v>3250</v>
      </c>
    </row>
    <row r="252" spans="1:5" x14ac:dyDescent="0.25">
      <c r="A252" t="str">
        <f>"17:50:19.281"</f>
        <v>17:50:19.281</v>
      </c>
      <c r="B252" s="1">
        <v>43857</v>
      </c>
      <c r="C252">
        <v>39.337491999999997</v>
      </c>
      <c r="D252">
        <v>-80.134598999999994</v>
      </c>
      <c r="E252">
        <v>3250</v>
      </c>
    </row>
    <row r="253" spans="1:5" x14ac:dyDescent="0.25">
      <c r="A253" t="str">
        <f>"17:50:20.344"</f>
        <v>17:50:20.344</v>
      </c>
      <c r="B253" s="1">
        <v>43857</v>
      </c>
      <c r="C253">
        <v>39.337620999999999</v>
      </c>
      <c r="D253">
        <v>-80.134405999999998</v>
      </c>
      <c r="E253">
        <v>3250</v>
      </c>
    </row>
    <row r="254" spans="1:5" x14ac:dyDescent="0.25">
      <c r="A254" t="str">
        <f>"17:50:20.844"</f>
        <v>17:50:20.844</v>
      </c>
      <c r="B254" s="1">
        <v>43857</v>
      </c>
      <c r="C254">
        <v>39.338028000000001</v>
      </c>
      <c r="D254">
        <v>-80.133784000000006</v>
      </c>
      <c r="E254">
        <v>3250</v>
      </c>
    </row>
    <row r="255" spans="1:5" x14ac:dyDescent="0.25">
      <c r="A255" t="str">
        <f>"17:50:21.898"</f>
        <v>17:50:21.898</v>
      </c>
      <c r="B255" s="1">
        <v>43857</v>
      </c>
      <c r="C255">
        <v>39.338393000000003</v>
      </c>
      <c r="D255">
        <v>-80.133268999999999</v>
      </c>
      <c r="E255">
        <v>3250</v>
      </c>
    </row>
    <row r="256" spans="1:5" x14ac:dyDescent="0.25">
      <c r="A256" t="str">
        <f>"17:50:22.602"</f>
        <v>17:50:22.602</v>
      </c>
      <c r="B256" s="1">
        <v>43857</v>
      </c>
      <c r="C256">
        <v>39.338672000000003</v>
      </c>
      <c r="D256">
        <v>-80.132883000000007</v>
      </c>
      <c r="E256">
        <v>3250</v>
      </c>
    </row>
    <row r="257" spans="1:5" x14ac:dyDescent="0.25">
      <c r="A257" t="str">
        <f>"17:50:23.656"</f>
        <v>17:50:23.656</v>
      </c>
      <c r="B257" s="1">
        <v>43857</v>
      </c>
      <c r="C257">
        <v>39.339015000000003</v>
      </c>
      <c r="D257">
        <v>-80.132368</v>
      </c>
      <c r="E257">
        <v>3225</v>
      </c>
    </row>
    <row r="258" spans="1:5" x14ac:dyDescent="0.25">
      <c r="A258" t="str">
        <f>"17:50:24.609"</f>
        <v>17:50:24.609</v>
      </c>
      <c r="B258" s="1">
        <v>43857</v>
      </c>
      <c r="C258">
        <v>39.339379999999998</v>
      </c>
      <c r="D258">
        <v>-80.131853000000007</v>
      </c>
      <c r="E258">
        <v>3225</v>
      </c>
    </row>
    <row r="259" spans="1:5" x14ac:dyDescent="0.25">
      <c r="A259" t="str">
        <f>"17:50:25.461"</f>
        <v>17:50:25.461</v>
      </c>
      <c r="B259" s="1">
        <v>43857</v>
      </c>
      <c r="C259">
        <v>39.339658999999997</v>
      </c>
      <c r="D259">
        <v>-80.131444999999999</v>
      </c>
      <c r="E259">
        <v>3225</v>
      </c>
    </row>
    <row r="260" spans="1:5" x14ac:dyDescent="0.25">
      <c r="A260" t="str">
        <f>"17:50:26.117"</f>
        <v>17:50:26.117</v>
      </c>
      <c r="B260" s="1">
        <v>43857</v>
      </c>
      <c r="C260">
        <v>39.339723999999997</v>
      </c>
      <c r="D260">
        <v>-80.131338</v>
      </c>
      <c r="E260">
        <v>3225</v>
      </c>
    </row>
    <row r="261" spans="1:5" x14ac:dyDescent="0.25">
      <c r="A261" t="str">
        <f>"17:50:27.172"</f>
        <v>17:50:27.172</v>
      </c>
      <c r="B261" s="1">
        <v>43857</v>
      </c>
      <c r="C261">
        <v>39.340003000000003</v>
      </c>
      <c r="D261">
        <v>-80.130930000000006</v>
      </c>
      <c r="E261">
        <v>3225</v>
      </c>
    </row>
    <row r="262" spans="1:5" x14ac:dyDescent="0.25">
      <c r="A262" t="str">
        <f>"17:50:28.023"</f>
        <v>17:50:28.023</v>
      </c>
      <c r="B262" s="1">
        <v>43857</v>
      </c>
      <c r="C262">
        <v>39.340581999999998</v>
      </c>
      <c r="D262">
        <v>-80.130093000000002</v>
      </c>
      <c r="E262">
        <v>3250</v>
      </c>
    </row>
    <row r="263" spans="1:5" x14ac:dyDescent="0.25">
      <c r="A263" t="str">
        <f>"17:50:28.578"</f>
        <v>17:50:28.578</v>
      </c>
      <c r="B263" s="1">
        <v>43857</v>
      </c>
      <c r="C263">
        <v>39.340710999999999</v>
      </c>
      <c r="D263">
        <v>-80.129900000000006</v>
      </c>
      <c r="E263">
        <v>3250</v>
      </c>
    </row>
    <row r="264" spans="1:5" x14ac:dyDescent="0.25">
      <c r="A264" t="str">
        <f>"17:50:29.484"</f>
        <v>17:50:29.484</v>
      </c>
      <c r="B264" s="1">
        <v>43857</v>
      </c>
      <c r="C264">
        <v>39.341140000000003</v>
      </c>
      <c r="D264">
        <v>-80.129277999999999</v>
      </c>
      <c r="E264">
        <v>3250</v>
      </c>
    </row>
    <row r="265" spans="1:5" x14ac:dyDescent="0.25">
      <c r="A265" t="str">
        <f>"17:50:30.391"</f>
        <v>17:50:30.391</v>
      </c>
      <c r="B265" s="1">
        <v>43857</v>
      </c>
      <c r="C265">
        <v>39.341439999999999</v>
      </c>
      <c r="D265">
        <v>-80.128890999999996</v>
      </c>
      <c r="E265">
        <v>3250</v>
      </c>
    </row>
    <row r="266" spans="1:5" x14ac:dyDescent="0.25">
      <c r="A266" t="str">
        <f>"17:50:31.195"</f>
        <v>17:50:31.195</v>
      </c>
      <c r="B266" s="1">
        <v>43857</v>
      </c>
      <c r="C266">
        <v>39.341718999999998</v>
      </c>
      <c r="D266">
        <v>-80.128505000000004</v>
      </c>
      <c r="E266">
        <v>3250</v>
      </c>
    </row>
    <row r="267" spans="1:5" x14ac:dyDescent="0.25">
      <c r="A267" t="str">
        <f>"17:50:32.258"</f>
        <v>17:50:32.258</v>
      </c>
      <c r="B267" s="1">
        <v>43857</v>
      </c>
      <c r="C267">
        <v>39.342104999999997</v>
      </c>
      <c r="D267">
        <v>-80.128055000000003</v>
      </c>
      <c r="E267">
        <v>3250</v>
      </c>
    </row>
    <row r="268" spans="1:5" x14ac:dyDescent="0.25">
      <c r="A268" t="str">
        <f>"17:50:33.008"</f>
        <v>17:50:33.008</v>
      </c>
      <c r="B268" s="1">
        <v>43857</v>
      </c>
      <c r="C268">
        <v>39.342405999999997</v>
      </c>
      <c r="D268">
        <v>-80.127690000000001</v>
      </c>
      <c r="E268">
        <v>3250</v>
      </c>
    </row>
    <row r="269" spans="1:5" x14ac:dyDescent="0.25">
      <c r="A269" t="str">
        <f>"17:50:33.711"</f>
        <v>17:50:33.711</v>
      </c>
      <c r="B269" s="1">
        <v>43857</v>
      </c>
      <c r="C269">
        <v>39.342728000000001</v>
      </c>
      <c r="D269">
        <v>-80.127347</v>
      </c>
      <c r="E269">
        <v>3250</v>
      </c>
    </row>
    <row r="270" spans="1:5" x14ac:dyDescent="0.25">
      <c r="A270" t="str">
        <f>"17:50:34.313"</f>
        <v>17:50:34.313</v>
      </c>
      <c r="B270" s="1">
        <v>43857</v>
      </c>
      <c r="C270">
        <v>39.342964000000002</v>
      </c>
      <c r="D270">
        <v>-80.127088999999998</v>
      </c>
      <c r="E270">
        <v>3275</v>
      </c>
    </row>
    <row r="271" spans="1:5" x14ac:dyDescent="0.25">
      <c r="A271" t="str">
        <f>"17:50:35.164"</f>
        <v>17:50:35.164</v>
      </c>
      <c r="B271" s="1">
        <v>43857</v>
      </c>
      <c r="C271">
        <v>39.343285999999999</v>
      </c>
      <c r="D271">
        <v>-80.126745999999997</v>
      </c>
      <c r="E271">
        <v>3275</v>
      </c>
    </row>
    <row r="272" spans="1:5" x14ac:dyDescent="0.25">
      <c r="A272" t="str">
        <f>"17:50:36.672"</f>
        <v>17:50:36.672</v>
      </c>
      <c r="B272" s="1">
        <v>43857</v>
      </c>
      <c r="C272">
        <v>39.343843</v>
      </c>
      <c r="D272">
        <v>-80.126187999999999</v>
      </c>
      <c r="E272">
        <v>3275</v>
      </c>
    </row>
    <row r="273" spans="1:5" x14ac:dyDescent="0.25">
      <c r="A273" t="str">
        <f>"17:50:37.328"</f>
        <v>17:50:37.328</v>
      </c>
      <c r="B273" s="1">
        <v>43857</v>
      </c>
      <c r="C273">
        <v>39.344164999999997</v>
      </c>
      <c r="D273">
        <v>-80.125866000000002</v>
      </c>
      <c r="E273">
        <v>3275</v>
      </c>
    </row>
    <row r="274" spans="1:5" x14ac:dyDescent="0.25">
      <c r="A274" t="str">
        <f>"17:50:37.781"</f>
        <v>17:50:37.781</v>
      </c>
      <c r="B274" s="1">
        <v>43857</v>
      </c>
      <c r="C274">
        <v>39.344315999999999</v>
      </c>
      <c r="D274">
        <v>-80.125715999999997</v>
      </c>
      <c r="E274">
        <v>3275</v>
      </c>
    </row>
    <row r="275" spans="1:5" x14ac:dyDescent="0.25">
      <c r="A275" t="str">
        <f>"17:50:38.484"</f>
        <v>17:50:38.484</v>
      </c>
      <c r="B275" s="1">
        <v>43857</v>
      </c>
      <c r="C275">
        <v>39.344552</v>
      </c>
      <c r="D275">
        <v>-80.125479999999996</v>
      </c>
      <c r="E275">
        <v>3300</v>
      </c>
    </row>
    <row r="276" spans="1:5" x14ac:dyDescent="0.25">
      <c r="A276" t="str">
        <f>"17:50:39.891"</f>
        <v>17:50:39.891</v>
      </c>
      <c r="B276" s="1">
        <v>43857</v>
      </c>
      <c r="C276">
        <v>39.345131000000002</v>
      </c>
      <c r="D276">
        <v>-80.124965000000003</v>
      </c>
      <c r="E276">
        <v>3300</v>
      </c>
    </row>
    <row r="277" spans="1:5" x14ac:dyDescent="0.25">
      <c r="A277" t="str">
        <f>"17:50:40.945"</f>
        <v>17:50:40.945</v>
      </c>
      <c r="B277" s="1">
        <v>43857</v>
      </c>
      <c r="C277">
        <v>39.345602999999997</v>
      </c>
      <c r="D277">
        <v>-80.124536000000006</v>
      </c>
      <c r="E277">
        <v>3300</v>
      </c>
    </row>
    <row r="278" spans="1:5" x14ac:dyDescent="0.25">
      <c r="A278" t="str">
        <f>"17:50:41.250"</f>
        <v>17:50:41.250</v>
      </c>
      <c r="B278" s="1">
        <v>43857</v>
      </c>
      <c r="C278">
        <v>39.345689</v>
      </c>
      <c r="D278">
        <v>-80.124471</v>
      </c>
      <c r="E278">
        <v>3325</v>
      </c>
    </row>
    <row r="279" spans="1:5" x14ac:dyDescent="0.25">
      <c r="A279" t="str">
        <f>"17:50:42.555"</f>
        <v>17:50:42.555</v>
      </c>
      <c r="B279" s="1">
        <v>43857</v>
      </c>
      <c r="C279">
        <v>39.346246999999998</v>
      </c>
      <c r="D279">
        <v>-80.123998999999998</v>
      </c>
      <c r="E279">
        <v>3325</v>
      </c>
    </row>
    <row r="280" spans="1:5" x14ac:dyDescent="0.25">
      <c r="A280" t="str">
        <f>"17:50:43.609"</f>
        <v>17:50:43.609</v>
      </c>
      <c r="B280" s="1">
        <v>43857</v>
      </c>
      <c r="C280">
        <v>39.346654000000001</v>
      </c>
      <c r="D280">
        <v>-80.123655999999997</v>
      </c>
      <c r="E280">
        <v>3325</v>
      </c>
    </row>
    <row r="281" spans="1:5" x14ac:dyDescent="0.25">
      <c r="A281" t="str">
        <f>"17:50:44.969"</f>
        <v>17:50:44.969</v>
      </c>
      <c r="B281" s="1">
        <v>43857</v>
      </c>
      <c r="C281">
        <v>39.347234</v>
      </c>
      <c r="D281">
        <v>-80.123227</v>
      </c>
      <c r="E281">
        <v>3325</v>
      </c>
    </row>
    <row r="282" spans="1:5" x14ac:dyDescent="0.25">
      <c r="A282" t="str">
        <f>"17:50:46.023"</f>
        <v>17:50:46.023</v>
      </c>
      <c r="B282" s="1">
        <v>43857</v>
      </c>
      <c r="C282">
        <v>39.347641000000003</v>
      </c>
      <c r="D282">
        <v>-80.122905000000003</v>
      </c>
      <c r="E282">
        <v>3375</v>
      </c>
    </row>
    <row r="283" spans="1:5" x14ac:dyDescent="0.25">
      <c r="A283" t="str">
        <f>"17:50:46.375"</f>
        <v>17:50:46.375</v>
      </c>
      <c r="B283" s="1">
        <v>43857</v>
      </c>
      <c r="C283">
        <v>39.347791999999998</v>
      </c>
      <c r="D283">
        <v>-80.122776000000002</v>
      </c>
      <c r="E283">
        <v>3375</v>
      </c>
    </row>
    <row r="284" spans="1:5" x14ac:dyDescent="0.25">
      <c r="A284" t="str">
        <f>"17:50:47.883"</f>
        <v>17:50:47.883</v>
      </c>
      <c r="B284" s="1">
        <v>43857</v>
      </c>
      <c r="C284">
        <v>39.348328000000002</v>
      </c>
      <c r="D284">
        <v>-80.122304</v>
      </c>
      <c r="E284">
        <v>3400</v>
      </c>
    </row>
    <row r="285" spans="1:5" x14ac:dyDescent="0.25">
      <c r="A285" t="str">
        <f>"17:50:49.438"</f>
        <v>17:50:49.438</v>
      </c>
      <c r="B285" s="1">
        <v>43857</v>
      </c>
      <c r="C285">
        <v>39.348928999999998</v>
      </c>
      <c r="D285">
        <v>-80.121768000000003</v>
      </c>
      <c r="E285">
        <v>3400</v>
      </c>
    </row>
    <row r="286" spans="1:5" x14ac:dyDescent="0.25">
      <c r="A286" t="str">
        <f>"17:50:49.641"</f>
        <v>17:50:49.641</v>
      </c>
      <c r="B286" s="1">
        <v>43857</v>
      </c>
      <c r="C286">
        <v>39.348993</v>
      </c>
      <c r="D286">
        <v>-80.121702999999997</v>
      </c>
      <c r="E286">
        <v>3400</v>
      </c>
    </row>
    <row r="287" spans="1:5" x14ac:dyDescent="0.25">
      <c r="A287" t="str">
        <f>"17:50:50.844"</f>
        <v>17:50:50.844</v>
      </c>
      <c r="B287" s="1">
        <v>43857</v>
      </c>
      <c r="C287">
        <v>39.349421999999997</v>
      </c>
      <c r="D287">
        <v>-80.121295000000003</v>
      </c>
      <c r="E287">
        <v>3450</v>
      </c>
    </row>
    <row r="288" spans="1:5" x14ac:dyDescent="0.25">
      <c r="A288" t="str">
        <f>"17:50:51.297"</f>
        <v>17:50:51.297</v>
      </c>
      <c r="B288" s="1">
        <v>43857</v>
      </c>
      <c r="C288">
        <v>39.349572999999999</v>
      </c>
      <c r="D288">
        <v>-80.121144999999999</v>
      </c>
      <c r="E288">
        <v>3450</v>
      </c>
    </row>
    <row r="289" spans="1:5" x14ac:dyDescent="0.25">
      <c r="A289" t="str">
        <f>"17:50:52.852"</f>
        <v>17:50:52.852</v>
      </c>
      <c r="B289" s="1">
        <v>43857</v>
      </c>
      <c r="C289">
        <v>39.350109000000003</v>
      </c>
      <c r="D289">
        <v>-80.120587</v>
      </c>
      <c r="E289">
        <v>3500</v>
      </c>
    </row>
    <row r="290" spans="1:5" x14ac:dyDescent="0.25">
      <c r="A290" t="str">
        <f>"17:50:53.359"</f>
        <v>17:50:53.359</v>
      </c>
      <c r="B290" s="1">
        <v>43857</v>
      </c>
      <c r="C290">
        <v>39.350301999999999</v>
      </c>
      <c r="D290">
        <v>-80.120394000000005</v>
      </c>
      <c r="E290">
        <v>3525</v>
      </c>
    </row>
    <row r="291" spans="1:5" x14ac:dyDescent="0.25">
      <c r="A291" t="str">
        <f>"17:50:54.563"</f>
        <v>17:50:54.563</v>
      </c>
      <c r="B291" s="1">
        <v>43857</v>
      </c>
      <c r="C291">
        <v>39.350709999999999</v>
      </c>
      <c r="D291">
        <v>-80.119964999999993</v>
      </c>
      <c r="E291">
        <v>3525</v>
      </c>
    </row>
    <row r="292" spans="1:5" x14ac:dyDescent="0.25">
      <c r="A292" t="str">
        <f>"17:50:55.273"</f>
        <v>17:50:55.273</v>
      </c>
      <c r="B292" s="1">
        <v>43857</v>
      </c>
      <c r="C292">
        <v>39.350709999999999</v>
      </c>
      <c r="D292">
        <v>-80.119964999999993</v>
      </c>
      <c r="E292">
        <v>3550</v>
      </c>
    </row>
    <row r="293" spans="1:5" x14ac:dyDescent="0.25">
      <c r="A293" t="str">
        <f>"17:50:56.023"</f>
        <v>17:50:56.023</v>
      </c>
      <c r="B293" s="1">
        <v>43857</v>
      </c>
      <c r="C293">
        <v>39.351139000000003</v>
      </c>
      <c r="D293">
        <v>-80.119450000000001</v>
      </c>
      <c r="E293">
        <v>3550</v>
      </c>
    </row>
    <row r="294" spans="1:5" x14ac:dyDescent="0.25">
      <c r="A294" t="str">
        <f>"17:50:57.078"</f>
        <v>17:50:57.078</v>
      </c>
      <c r="B294" s="1">
        <v>43857</v>
      </c>
      <c r="C294">
        <v>39.351461</v>
      </c>
      <c r="D294">
        <v>-80.119084999999998</v>
      </c>
      <c r="E294">
        <v>3550</v>
      </c>
    </row>
    <row r="295" spans="1:5" x14ac:dyDescent="0.25">
      <c r="A295" t="str">
        <f>"17:50:57.734"</f>
        <v>17:50:57.734</v>
      </c>
      <c r="B295" s="1">
        <v>43857</v>
      </c>
      <c r="C295">
        <v>39.351697000000001</v>
      </c>
      <c r="D295">
        <v>-80.118785000000003</v>
      </c>
      <c r="E295">
        <v>3575</v>
      </c>
    </row>
    <row r="296" spans="1:5" x14ac:dyDescent="0.25">
      <c r="A296" t="str">
        <f>"17:50:58.633"</f>
        <v>17:50:58.633</v>
      </c>
      <c r="B296" s="1">
        <v>43857</v>
      </c>
      <c r="C296">
        <v>39.351953999999999</v>
      </c>
      <c r="D296">
        <v>-80.118483999999995</v>
      </c>
      <c r="E296">
        <v>3575</v>
      </c>
    </row>
    <row r="297" spans="1:5" x14ac:dyDescent="0.25">
      <c r="A297" t="str">
        <f>"17:50:59.438"</f>
        <v>17:50:59.438</v>
      </c>
      <c r="B297" s="1">
        <v>43857</v>
      </c>
      <c r="C297">
        <v>39.35219</v>
      </c>
      <c r="D297">
        <v>-80.118183999999999</v>
      </c>
      <c r="E297">
        <v>3600</v>
      </c>
    </row>
    <row r="298" spans="1:5" x14ac:dyDescent="0.25">
      <c r="A298" t="str">
        <f>"17:51:00.547"</f>
        <v>17:51:00.547</v>
      </c>
      <c r="B298" s="1">
        <v>43857</v>
      </c>
      <c r="C298">
        <v>39.352555000000002</v>
      </c>
      <c r="D298">
        <v>-80.117755000000002</v>
      </c>
      <c r="E298">
        <v>3625</v>
      </c>
    </row>
    <row r="299" spans="1:5" x14ac:dyDescent="0.25">
      <c r="A299" t="str">
        <f>"17:51:01.148"</f>
        <v>17:51:01.148</v>
      </c>
      <c r="B299" s="1">
        <v>43857</v>
      </c>
      <c r="C299">
        <v>39.352555000000002</v>
      </c>
      <c r="D299">
        <v>-80.117755000000002</v>
      </c>
      <c r="E299">
        <v>3625</v>
      </c>
    </row>
    <row r="300" spans="1:5" x14ac:dyDescent="0.25">
      <c r="A300" t="str">
        <f>"17:51:01.852"</f>
        <v>17:51:01.852</v>
      </c>
      <c r="B300" s="1">
        <v>43857</v>
      </c>
      <c r="C300">
        <v>39.352899000000001</v>
      </c>
      <c r="D300">
        <v>-80.117326000000006</v>
      </c>
      <c r="E300">
        <v>3650</v>
      </c>
    </row>
    <row r="301" spans="1:5" x14ac:dyDescent="0.25">
      <c r="A301" t="str">
        <f>"17:51:02.656"</f>
        <v>17:51:02.656</v>
      </c>
      <c r="B301" s="1">
        <v>43857</v>
      </c>
      <c r="C301">
        <v>39.353135000000002</v>
      </c>
      <c r="D301">
        <v>-80.117024999999998</v>
      </c>
      <c r="E301">
        <v>3650</v>
      </c>
    </row>
    <row r="302" spans="1:5" x14ac:dyDescent="0.25">
      <c r="A302" t="str">
        <f>"17:51:03.961"</f>
        <v>17:51:03.961</v>
      </c>
      <c r="B302" s="1">
        <v>43857</v>
      </c>
      <c r="C302">
        <v>39.353521000000001</v>
      </c>
      <c r="D302">
        <v>-80.116510000000005</v>
      </c>
      <c r="E302">
        <v>3650</v>
      </c>
    </row>
    <row r="303" spans="1:5" x14ac:dyDescent="0.25">
      <c r="A303" t="str">
        <f>"17:51:04.469"</f>
        <v>17:51:04.469</v>
      </c>
      <c r="B303" s="1">
        <v>43857</v>
      </c>
      <c r="C303">
        <v>39.353628</v>
      </c>
      <c r="D303">
        <v>-80.11636</v>
      </c>
      <c r="E303">
        <v>3700</v>
      </c>
    </row>
    <row r="304" spans="1:5" x14ac:dyDescent="0.25">
      <c r="A304" t="str">
        <f>"17:51:05.172"</f>
        <v>17:51:05.172</v>
      </c>
      <c r="B304" s="1">
        <v>43857</v>
      </c>
      <c r="C304">
        <v>39.353735</v>
      </c>
      <c r="D304">
        <v>-80.116189000000006</v>
      </c>
      <c r="E304">
        <v>3700</v>
      </c>
    </row>
    <row r="305" spans="1:5" x14ac:dyDescent="0.25">
      <c r="A305" t="str">
        <f>"17:51:05.930"</f>
        <v>17:51:05.930</v>
      </c>
      <c r="B305" s="1">
        <v>43857</v>
      </c>
      <c r="C305">
        <v>39.354056999999997</v>
      </c>
      <c r="D305">
        <v>-80.115737999999993</v>
      </c>
      <c r="E305">
        <v>3750</v>
      </c>
    </row>
    <row r="306" spans="1:5" x14ac:dyDescent="0.25">
      <c r="A306" t="str">
        <f>"17:51:06.680"</f>
        <v>17:51:06.680</v>
      </c>
      <c r="B306" s="1">
        <v>43857</v>
      </c>
      <c r="C306">
        <v>39.35425</v>
      </c>
      <c r="D306">
        <v>-80.115459000000001</v>
      </c>
      <c r="E306">
        <v>3750</v>
      </c>
    </row>
    <row r="307" spans="1:5" x14ac:dyDescent="0.25">
      <c r="A307" t="str">
        <f>"17:51:08.141"</f>
        <v>17:51:08.141</v>
      </c>
      <c r="B307" s="1">
        <v>43857</v>
      </c>
      <c r="C307">
        <v>39.354615000000003</v>
      </c>
      <c r="D307">
        <v>-80.114964999999998</v>
      </c>
      <c r="E307">
        <v>3750</v>
      </c>
    </row>
    <row r="308" spans="1:5" x14ac:dyDescent="0.25">
      <c r="A308" t="str">
        <f>"17:51:08.688"</f>
        <v>17:51:08.688</v>
      </c>
      <c r="B308" s="1">
        <v>43857</v>
      </c>
      <c r="C308">
        <v>39.354787000000002</v>
      </c>
      <c r="D308">
        <v>-80.114750999999998</v>
      </c>
      <c r="E308">
        <v>3800</v>
      </c>
    </row>
    <row r="309" spans="1:5" x14ac:dyDescent="0.25">
      <c r="A309" t="str">
        <f>"17:51:09.492"</f>
        <v>17:51:09.492</v>
      </c>
      <c r="B309" s="1">
        <v>43857</v>
      </c>
      <c r="C309">
        <v>39.354979999999998</v>
      </c>
      <c r="D309">
        <v>-80.114472000000006</v>
      </c>
      <c r="E309">
        <v>3800</v>
      </c>
    </row>
    <row r="310" spans="1:5" x14ac:dyDescent="0.25">
      <c r="A310" t="str">
        <f>"17:51:10.500"</f>
        <v>17:51:10.500</v>
      </c>
      <c r="B310" s="1">
        <v>43857</v>
      </c>
      <c r="C310">
        <v>39.355195000000002</v>
      </c>
      <c r="D310">
        <v>-80.114214000000004</v>
      </c>
      <c r="E310">
        <v>3800</v>
      </c>
    </row>
    <row r="311" spans="1:5" x14ac:dyDescent="0.25">
      <c r="A311" t="str">
        <f>"17:51:11.109"</f>
        <v>17:51:11.109</v>
      </c>
      <c r="B311" s="1">
        <v>43857</v>
      </c>
      <c r="C311">
        <v>39.355409000000002</v>
      </c>
      <c r="D311">
        <v>-80.113956999999999</v>
      </c>
      <c r="E311">
        <v>3850</v>
      </c>
    </row>
    <row r="312" spans="1:5" x14ac:dyDescent="0.25">
      <c r="A312" t="str">
        <f>"17:51:11.906"</f>
        <v>17:51:11.906</v>
      </c>
      <c r="B312" s="1">
        <v>43857</v>
      </c>
      <c r="C312">
        <v>39.355623999999999</v>
      </c>
      <c r="D312">
        <v>-80.113720999999998</v>
      </c>
      <c r="E312">
        <v>3850</v>
      </c>
    </row>
    <row r="313" spans="1:5" x14ac:dyDescent="0.25">
      <c r="A313" t="str">
        <f>"17:51:13.016"</f>
        <v>17:51:13.016</v>
      </c>
      <c r="B313" s="1">
        <v>43857</v>
      </c>
      <c r="C313">
        <v>39.355880999999997</v>
      </c>
      <c r="D313">
        <v>-80.113420000000005</v>
      </c>
      <c r="E313">
        <v>3900</v>
      </c>
    </row>
    <row r="314" spans="1:5" x14ac:dyDescent="0.25">
      <c r="A314" t="str">
        <f>"17:51:13.719"</f>
        <v>17:51:13.719</v>
      </c>
      <c r="B314" s="1">
        <v>43857</v>
      </c>
      <c r="C314">
        <v>39.356096000000001</v>
      </c>
      <c r="D314">
        <v>-80.113206000000005</v>
      </c>
      <c r="E314">
        <v>3900</v>
      </c>
    </row>
    <row r="315" spans="1:5" x14ac:dyDescent="0.25">
      <c r="A315" t="str">
        <f>"17:51:14.875"</f>
        <v>17:51:14.875</v>
      </c>
      <c r="B315" s="1">
        <v>43857</v>
      </c>
      <c r="C315">
        <v>39.356375</v>
      </c>
      <c r="D315">
        <v>-80.112926999999999</v>
      </c>
      <c r="E315">
        <v>3900</v>
      </c>
    </row>
    <row r="316" spans="1:5" x14ac:dyDescent="0.25">
      <c r="A316" t="str">
        <f>"17:51:15.328"</f>
        <v>17:51:15.328</v>
      </c>
      <c r="B316" s="1">
        <v>43857</v>
      </c>
      <c r="C316">
        <v>39.356482</v>
      </c>
      <c r="D316">
        <v>-80.112819999999999</v>
      </c>
      <c r="E316">
        <v>3925</v>
      </c>
    </row>
    <row r="317" spans="1:5" x14ac:dyDescent="0.25">
      <c r="A317" t="str">
        <f>"17:51:16.133"</f>
        <v>17:51:16.133</v>
      </c>
      <c r="B317" s="1">
        <v>43857</v>
      </c>
      <c r="C317">
        <v>39.356760999999999</v>
      </c>
      <c r="D317">
        <v>-80.112561999999997</v>
      </c>
      <c r="E317">
        <v>3925</v>
      </c>
    </row>
    <row r="318" spans="1:5" x14ac:dyDescent="0.25">
      <c r="A318" t="str">
        <f>"17:51:17.992"</f>
        <v>17:51:17.992</v>
      </c>
      <c r="B318" s="1">
        <v>43857</v>
      </c>
      <c r="C318">
        <v>39.357233000000001</v>
      </c>
      <c r="D318">
        <v>-80.112047000000004</v>
      </c>
      <c r="E318">
        <v>3950</v>
      </c>
    </row>
    <row r="319" spans="1:5" x14ac:dyDescent="0.25">
      <c r="A319" t="str">
        <f>"17:51:18.945"</f>
        <v>17:51:18.945</v>
      </c>
      <c r="B319" s="1">
        <v>43857</v>
      </c>
      <c r="C319">
        <v>39.357491000000003</v>
      </c>
      <c r="D319">
        <v>-80.111725000000007</v>
      </c>
      <c r="E319">
        <v>3950</v>
      </c>
    </row>
    <row r="320" spans="1:5" x14ac:dyDescent="0.25">
      <c r="A320" t="str">
        <f>"17:51:19.852"</f>
        <v>17:51:19.852</v>
      </c>
      <c r="B320" s="1">
        <v>43857</v>
      </c>
      <c r="C320">
        <v>39.357705000000003</v>
      </c>
      <c r="D320">
        <v>-80.111468000000002</v>
      </c>
      <c r="E320">
        <v>3975</v>
      </c>
    </row>
    <row r="321" spans="1:5" x14ac:dyDescent="0.25">
      <c r="A321" t="str">
        <f>"17:51:20.602"</f>
        <v>17:51:20.602</v>
      </c>
      <c r="B321" s="1">
        <v>43857</v>
      </c>
      <c r="C321">
        <v>39.357897999999999</v>
      </c>
      <c r="D321">
        <v>-80.111188999999996</v>
      </c>
      <c r="E321">
        <v>3975</v>
      </c>
    </row>
    <row r="322" spans="1:5" x14ac:dyDescent="0.25">
      <c r="A322" t="str">
        <f>"17:51:21.906"</f>
        <v>17:51:21.906</v>
      </c>
      <c r="B322" s="1">
        <v>43857</v>
      </c>
      <c r="C322">
        <v>39.358283999999998</v>
      </c>
      <c r="D322">
        <v>-80.110716999999994</v>
      </c>
      <c r="E322">
        <v>3975</v>
      </c>
    </row>
    <row r="323" spans="1:5" x14ac:dyDescent="0.25">
      <c r="A323" t="str">
        <f>"17:51:22.664"</f>
        <v>17:51:22.664</v>
      </c>
      <c r="B323" s="1">
        <v>43857</v>
      </c>
      <c r="C323">
        <v>39.358499000000002</v>
      </c>
      <c r="D323">
        <v>-80.110459000000006</v>
      </c>
      <c r="E323">
        <v>4000</v>
      </c>
    </row>
    <row r="324" spans="1:5" x14ac:dyDescent="0.25">
      <c r="A324" t="str">
        <f>"17:51:23.414"</f>
        <v>17:51:23.414</v>
      </c>
      <c r="B324" s="1">
        <v>43857</v>
      </c>
      <c r="C324">
        <v>39.358649</v>
      </c>
      <c r="D324">
        <v>-80.110245000000006</v>
      </c>
      <c r="E324">
        <v>4000</v>
      </c>
    </row>
    <row r="325" spans="1:5" x14ac:dyDescent="0.25">
      <c r="A325" t="str">
        <f>"17:51:24.523"</f>
        <v>17:51:24.523</v>
      </c>
      <c r="B325" s="1">
        <v>43857</v>
      </c>
      <c r="C325">
        <v>39.358992999999998</v>
      </c>
      <c r="D325">
        <v>-80.109836999999999</v>
      </c>
      <c r="E325">
        <v>4000</v>
      </c>
    </row>
    <row r="326" spans="1:5" x14ac:dyDescent="0.25">
      <c r="A326" t="str">
        <f>"17:51:25.375"</f>
        <v>17:51:25.375</v>
      </c>
      <c r="B326" s="1">
        <v>43857</v>
      </c>
      <c r="C326">
        <v>39.359206999999998</v>
      </c>
      <c r="D326">
        <v>-80.109558000000007</v>
      </c>
      <c r="E326">
        <v>4025</v>
      </c>
    </row>
    <row r="327" spans="1:5" x14ac:dyDescent="0.25">
      <c r="A327" t="str">
        <f>"17:51:26.133"</f>
        <v>17:51:26.133</v>
      </c>
      <c r="B327" s="1">
        <v>43857</v>
      </c>
      <c r="C327">
        <v>39.359378999999997</v>
      </c>
      <c r="D327">
        <v>-80.109364999999997</v>
      </c>
      <c r="E327">
        <v>4025</v>
      </c>
    </row>
    <row r="328" spans="1:5" x14ac:dyDescent="0.25">
      <c r="A328" t="str">
        <f>"17:51:26.586"</f>
        <v>17:51:26.586</v>
      </c>
      <c r="B328" s="1">
        <v>43857</v>
      </c>
      <c r="C328">
        <v>39.359529000000002</v>
      </c>
      <c r="D328">
        <v>-80.10915</v>
      </c>
      <c r="E328">
        <v>4050</v>
      </c>
    </row>
    <row r="329" spans="1:5" x14ac:dyDescent="0.25">
      <c r="A329" t="str">
        <f>"17:51:27.234"</f>
        <v>17:51:27.234</v>
      </c>
      <c r="B329" s="1">
        <v>43857</v>
      </c>
      <c r="C329">
        <v>39.359679</v>
      </c>
      <c r="D329">
        <v>-80.108913999999999</v>
      </c>
      <c r="E329">
        <v>4050</v>
      </c>
    </row>
    <row r="330" spans="1:5" x14ac:dyDescent="0.25">
      <c r="A330" t="str">
        <f>"17:51:28.547"</f>
        <v>17:51:28.547</v>
      </c>
      <c r="B330" s="1">
        <v>43857</v>
      </c>
      <c r="C330">
        <v>39.360044000000002</v>
      </c>
      <c r="D330">
        <v>-80.108334999999997</v>
      </c>
      <c r="E330">
        <v>4050</v>
      </c>
    </row>
    <row r="331" spans="1:5" x14ac:dyDescent="0.25">
      <c r="A331" t="str">
        <f>"17:51:29.547"</f>
        <v>17:51:29.547</v>
      </c>
      <c r="B331" s="1">
        <v>43857</v>
      </c>
      <c r="C331">
        <v>39.360258999999999</v>
      </c>
      <c r="D331">
        <v>-80.107862999999995</v>
      </c>
      <c r="E331">
        <v>4050</v>
      </c>
    </row>
    <row r="332" spans="1:5" x14ac:dyDescent="0.25">
      <c r="A332" t="str">
        <f>"17:51:30.508"</f>
        <v>17:51:30.508</v>
      </c>
      <c r="B332" s="1">
        <v>43857</v>
      </c>
      <c r="C332">
        <v>39.360430000000001</v>
      </c>
      <c r="D332">
        <v>-80.107477000000003</v>
      </c>
      <c r="E332">
        <v>4050</v>
      </c>
    </row>
    <row r="333" spans="1:5" x14ac:dyDescent="0.25">
      <c r="A333" t="str">
        <f>"17:51:31.055"</f>
        <v>17:51:31.055</v>
      </c>
      <c r="B333" s="1">
        <v>43857</v>
      </c>
      <c r="C333">
        <v>39.360559000000002</v>
      </c>
      <c r="D333">
        <v>-80.107155000000006</v>
      </c>
      <c r="E333">
        <v>4050</v>
      </c>
    </row>
    <row r="334" spans="1:5" x14ac:dyDescent="0.25">
      <c r="A334" t="str">
        <f>"17:51:32.164"</f>
        <v>17:51:32.164</v>
      </c>
      <c r="B334" s="1">
        <v>43857</v>
      </c>
      <c r="C334">
        <v>39.360688000000003</v>
      </c>
      <c r="D334">
        <v>-80.106853999999998</v>
      </c>
      <c r="E334">
        <v>4050</v>
      </c>
    </row>
    <row r="335" spans="1:5" x14ac:dyDescent="0.25">
      <c r="A335" t="str">
        <f>"17:51:33.117"</f>
        <v>17:51:33.117</v>
      </c>
      <c r="B335" s="1">
        <v>43857</v>
      </c>
      <c r="C335">
        <v>39.360858999999998</v>
      </c>
      <c r="D335">
        <v>-80.106296999999998</v>
      </c>
      <c r="E335">
        <v>4050</v>
      </c>
    </row>
    <row r="336" spans="1:5" x14ac:dyDescent="0.25">
      <c r="A336" t="str">
        <f>"17:51:33.625"</f>
        <v>17:51:33.625</v>
      </c>
      <c r="B336" s="1">
        <v>43857</v>
      </c>
      <c r="C336">
        <v>39.36101</v>
      </c>
      <c r="D336">
        <v>-80.105739</v>
      </c>
      <c r="E336">
        <v>4050</v>
      </c>
    </row>
    <row r="337" spans="1:5" x14ac:dyDescent="0.25">
      <c r="A337" t="str">
        <f>"17:51:34.328"</f>
        <v>17:51:34.328</v>
      </c>
      <c r="B337" s="1">
        <v>43857</v>
      </c>
      <c r="C337">
        <v>39.361094999999999</v>
      </c>
      <c r="D337">
        <v>-80.105395000000001</v>
      </c>
      <c r="E337">
        <v>4075</v>
      </c>
    </row>
    <row r="338" spans="1:5" x14ac:dyDescent="0.25">
      <c r="A338" t="str">
        <f>"17:51:35.680"</f>
        <v>17:51:35.680</v>
      </c>
      <c r="B338" s="1">
        <v>43857</v>
      </c>
      <c r="C338">
        <v>39.361224</v>
      </c>
      <c r="D338">
        <v>-80.104966000000005</v>
      </c>
      <c r="E338">
        <v>4075</v>
      </c>
    </row>
    <row r="339" spans="1:5" x14ac:dyDescent="0.25">
      <c r="A339" t="str">
        <f>"17:51:36.336"</f>
        <v>17:51:36.336</v>
      </c>
      <c r="B339" s="1">
        <v>43857</v>
      </c>
      <c r="C339">
        <v>39.361310000000003</v>
      </c>
      <c r="D339">
        <v>-80.104516000000004</v>
      </c>
      <c r="E339">
        <v>4100</v>
      </c>
    </row>
    <row r="340" spans="1:5" x14ac:dyDescent="0.25">
      <c r="A340" t="str">
        <f>"17:51:37.086"</f>
        <v>17:51:37.086</v>
      </c>
      <c r="B340" s="1">
        <v>43857</v>
      </c>
      <c r="C340">
        <v>39.361438999999997</v>
      </c>
      <c r="D340">
        <v>-80.104000999999997</v>
      </c>
      <c r="E340">
        <v>4100</v>
      </c>
    </row>
    <row r="341" spans="1:5" x14ac:dyDescent="0.25">
      <c r="A341" t="str">
        <f>"17:51:38.398"</f>
        <v>17:51:38.398</v>
      </c>
      <c r="B341" s="1">
        <v>43857</v>
      </c>
      <c r="C341">
        <v>39.361609999999999</v>
      </c>
      <c r="D341">
        <v>-80.103206999999998</v>
      </c>
      <c r="E341">
        <v>4100</v>
      </c>
    </row>
    <row r="342" spans="1:5" x14ac:dyDescent="0.25">
      <c r="A342" t="str">
        <f>"17:51:38.750"</f>
        <v>17:51:38.750</v>
      </c>
      <c r="B342" s="1">
        <v>43857</v>
      </c>
      <c r="C342">
        <v>39.361652999999997</v>
      </c>
      <c r="D342">
        <v>-80.103014000000002</v>
      </c>
      <c r="E342">
        <v>4225</v>
      </c>
    </row>
    <row r="343" spans="1:5" x14ac:dyDescent="0.25">
      <c r="A343" t="str">
        <f>"17:51:39.852"</f>
        <v>17:51:39.852</v>
      </c>
      <c r="B343" s="1">
        <v>43857</v>
      </c>
      <c r="C343">
        <v>39.361718000000003</v>
      </c>
      <c r="D343">
        <v>-80.102755999999999</v>
      </c>
      <c r="E343">
        <v>4225</v>
      </c>
    </row>
    <row r="344" spans="1:5" x14ac:dyDescent="0.25">
      <c r="A344" t="str">
        <f>"17:51:40.609"</f>
        <v>17:51:40.609</v>
      </c>
      <c r="B344" s="1">
        <v>43857</v>
      </c>
      <c r="C344">
        <v>39.361825000000003</v>
      </c>
      <c r="D344">
        <v>-80.102412999999999</v>
      </c>
      <c r="E344">
        <v>4275</v>
      </c>
    </row>
    <row r="345" spans="1:5" x14ac:dyDescent="0.25">
      <c r="A345" t="str">
        <f>"17:51:41.516"</f>
        <v>17:51:41.516</v>
      </c>
      <c r="B345" s="1">
        <v>43857</v>
      </c>
      <c r="C345">
        <v>39.361997000000002</v>
      </c>
      <c r="D345">
        <v>-80.101940999999997</v>
      </c>
      <c r="E345">
        <v>4300</v>
      </c>
    </row>
    <row r="346" spans="1:5" x14ac:dyDescent="0.25">
      <c r="A346" t="str">
        <f>"17:51:42.719"</f>
        <v>17:51:42.719</v>
      </c>
      <c r="B346" s="1">
        <v>43857</v>
      </c>
      <c r="C346">
        <v>39.362233000000003</v>
      </c>
      <c r="D346">
        <v>-80.101446999999993</v>
      </c>
      <c r="E346">
        <v>4300</v>
      </c>
    </row>
    <row r="347" spans="1:5" x14ac:dyDescent="0.25">
      <c r="A347" t="str">
        <f>"17:51:43.273"</f>
        <v>17:51:43.273</v>
      </c>
      <c r="B347" s="1">
        <v>43857</v>
      </c>
      <c r="C347">
        <v>39.362254</v>
      </c>
      <c r="D347">
        <v>-80.101382999999998</v>
      </c>
      <c r="E347">
        <v>4350</v>
      </c>
    </row>
    <row r="348" spans="1:5" x14ac:dyDescent="0.25">
      <c r="A348" t="str">
        <f>"17:51:44.172"</f>
        <v>17:51:44.172</v>
      </c>
      <c r="B348" s="1">
        <v>43857</v>
      </c>
      <c r="C348">
        <v>39.362403999999998</v>
      </c>
      <c r="D348">
        <v>-80.101124999999996</v>
      </c>
      <c r="E348">
        <v>4350</v>
      </c>
    </row>
    <row r="349" spans="1:5" x14ac:dyDescent="0.25">
      <c r="A349" t="str">
        <f>"17:51:45.133"</f>
        <v>17:51:45.133</v>
      </c>
      <c r="B349" s="1">
        <v>43857</v>
      </c>
      <c r="C349">
        <v>39.362619000000002</v>
      </c>
      <c r="D349">
        <v>-80.100846000000004</v>
      </c>
      <c r="E349">
        <v>4350</v>
      </c>
    </row>
    <row r="350" spans="1:5" x14ac:dyDescent="0.25">
      <c r="A350" t="str">
        <f>"17:51:45.883"</f>
        <v>17:51:45.883</v>
      </c>
      <c r="B350" s="1">
        <v>43857</v>
      </c>
      <c r="C350">
        <v>39.362811999999998</v>
      </c>
      <c r="D350">
        <v>-80.100610000000003</v>
      </c>
      <c r="E350">
        <v>4375</v>
      </c>
    </row>
    <row r="351" spans="1:5" x14ac:dyDescent="0.25">
      <c r="A351" t="str">
        <f>"17:51:47.242"</f>
        <v>17:51:47.242</v>
      </c>
      <c r="B351" s="1">
        <v>43857</v>
      </c>
      <c r="C351">
        <v>39.36307</v>
      </c>
      <c r="D351">
        <v>-80.100352999999998</v>
      </c>
      <c r="E351">
        <v>4375</v>
      </c>
    </row>
    <row r="352" spans="1:5" x14ac:dyDescent="0.25">
      <c r="A352" t="str">
        <f>"17:51:48.242"</f>
        <v>17:51:48.242</v>
      </c>
      <c r="B352" s="1">
        <v>43857</v>
      </c>
      <c r="C352">
        <v>39.363284</v>
      </c>
      <c r="D352">
        <v>-80.100160000000002</v>
      </c>
      <c r="E352">
        <v>4350</v>
      </c>
    </row>
    <row r="353" spans="1:5" x14ac:dyDescent="0.25">
      <c r="A353" t="str">
        <f>"17:51:48.547"</f>
        <v>17:51:48.547</v>
      </c>
      <c r="B353" s="1">
        <v>43857</v>
      </c>
      <c r="C353">
        <v>39.363520000000001</v>
      </c>
      <c r="D353">
        <v>-80.099987999999996</v>
      </c>
      <c r="E353">
        <v>4350</v>
      </c>
    </row>
    <row r="354" spans="1:5" x14ac:dyDescent="0.25">
      <c r="A354" t="str">
        <f>"17:51:49.555"</f>
        <v>17:51:49.555</v>
      </c>
      <c r="B354" s="1">
        <v>43857</v>
      </c>
      <c r="C354">
        <v>39.363841999999998</v>
      </c>
      <c r="D354">
        <v>-80.099772999999999</v>
      </c>
      <c r="E354">
        <v>4350</v>
      </c>
    </row>
    <row r="355" spans="1:5" x14ac:dyDescent="0.25">
      <c r="A355" t="str">
        <f>"17:51:50.406"</f>
        <v>17:51:50.406</v>
      </c>
      <c r="B355" s="1">
        <v>43857</v>
      </c>
      <c r="C355">
        <v>39.364100000000001</v>
      </c>
      <c r="D355">
        <v>-80.099622999999994</v>
      </c>
      <c r="E355">
        <v>4350</v>
      </c>
    </row>
    <row r="356" spans="1:5" x14ac:dyDescent="0.25">
      <c r="A356" t="str">
        <f>"17:51:51.211"</f>
        <v>17:51:51.211</v>
      </c>
      <c r="B356" s="1">
        <v>43857</v>
      </c>
      <c r="C356">
        <v>39.364421</v>
      </c>
      <c r="D356">
        <v>-80.099429999999998</v>
      </c>
      <c r="E356">
        <v>4350</v>
      </c>
    </row>
    <row r="357" spans="1:5" x14ac:dyDescent="0.25">
      <c r="A357" t="str">
        <f>"17:51:52.367"</f>
        <v>17:51:52.367</v>
      </c>
      <c r="B357" s="1">
        <v>43857</v>
      </c>
      <c r="C357">
        <v>39.364915000000003</v>
      </c>
      <c r="D357">
        <v>-80.099172999999993</v>
      </c>
      <c r="E357">
        <v>4350</v>
      </c>
    </row>
    <row r="358" spans="1:5" x14ac:dyDescent="0.25">
      <c r="A358" t="str">
        <f>"17:51:54.125"</f>
        <v>17:51:54.125</v>
      </c>
      <c r="B358" s="1">
        <v>43857</v>
      </c>
      <c r="C358">
        <v>39.365493999999998</v>
      </c>
      <c r="D358">
        <v>-80.098872</v>
      </c>
      <c r="E358">
        <v>4350</v>
      </c>
    </row>
    <row r="359" spans="1:5" x14ac:dyDescent="0.25">
      <c r="A359" t="str">
        <f>"17:51:54.477"</f>
        <v>17:51:54.477</v>
      </c>
      <c r="B359" s="1">
        <v>43857</v>
      </c>
      <c r="C359">
        <v>39.365622999999999</v>
      </c>
      <c r="D359">
        <v>-80.098786000000004</v>
      </c>
      <c r="E359">
        <v>4350</v>
      </c>
    </row>
    <row r="360" spans="1:5" x14ac:dyDescent="0.25">
      <c r="A360" t="str">
        <f>"17:51:56.039"</f>
        <v>17:51:56.039</v>
      </c>
      <c r="B360" s="1">
        <v>43857</v>
      </c>
      <c r="C360">
        <v>39.366180999999997</v>
      </c>
      <c r="D360">
        <v>-80.098378999999994</v>
      </c>
      <c r="E360">
        <v>4350</v>
      </c>
    </row>
    <row r="361" spans="1:5" x14ac:dyDescent="0.25">
      <c r="A361" t="str">
        <f>"17:51:56.445"</f>
        <v>17:51:56.445</v>
      </c>
      <c r="B361" s="1">
        <v>43857</v>
      </c>
      <c r="C361">
        <v>39.366331000000002</v>
      </c>
      <c r="D361">
        <v>-80.098270999999997</v>
      </c>
      <c r="E361">
        <v>4350</v>
      </c>
    </row>
    <row r="362" spans="1:5" x14ac:dyDescent="0.25">
      <c r="A362" t="str">
        <f>"17:51:57.398"</f>
        <v>17:51:57.398</v>
      </c>
      <c r="B362" s="1">
        <v>43857</v>
      </c>
      <c r="C362">
        <v>39.366674000000003</v>
      </c>
      <c r="D362">
        <v>-80.097949999999997</v>
      </c>
      <c r="E362">
        <v>4350</v>
      </c>
    </row>
    <row r="363" spans="1:5" x14ac:dyDescent="0.25">
      <c r="A363" t="str">
        <f>"17:51:58.508"</f>
        <v>17:51:58.508</v>
      </c>
      <c r="B363" s="1">
        <v>43857</v>
      </c>
      <c r="C363">
        <v>39.367061</v>
      </c>
      <c r="D363">
        <v>-80.097542000000004</v>
      </c>
      <c r="E363">
        <v>4350</v>
      </c>
    </row>
    <row r="364" spans="1:5" x14ac:dyDescent="0.25">
      <c r="A364" t="str">
        <f>"17:51:59.359"</f>
        <v>17:51:59.359</v>
      </c>
      <c r="B364" s="1">
        <v>43857</v>
      </c>
      <c r="C364">
        <v>39.367317999999997</v>
      </c>
      <c r="D364">
        <v>-80.097240999999997</v>
      </c>
      <c r="E364">
        <v>4350</v>
      </c>
    </row>
    <row r="365" spans="1:5" x14ac:dyDescent="0.25">
      <c r="A365" t="str">
        <f>"17:52:00.367"</f>
        <v>17:52:00.367</v>
      </c>
      <c r="B365" s="1">
        <v>43857</v>
      </c>
      <c r="C365">
        <v>39.367640000000002</v>
      </c>
      <c r="D365">
        <v>-80.096855000000005</v>
      </c>
      <c r="E365">
        <v>4375</v>
      </c>
    </row>
    <row r="366" spans="1:5" x14ac:dyDescent="0.25">
      <c r="A366" t="str">
        <f>"17:52:01.273"</f>
        <v>17:52:01.273</v>
      </c>
      <c r="B366" s="1">
        <v>43857</v>
      </c>
      <c r="C366">
        <v>39.367939999999997</v>
      </c>
      <c r="D366">
        <v>-80.096468999999999</v>
      </c>
      <c r="E366">
        <v>4375</v>
      </c>
    </row>
    <row r="367" spans="1:5" x14ac:dyDescent="0.25">
      <c r="A367" t="str">
        <f>"17:52:01.531"</f>
        <v>17:52:01.531</v>
      </c>
      <c r="B367" s="1">
        <v>43857</v>
      </c>
      <c r="C367">
        <v>39.368004999999997</v>
      </c>
      <c r="D367">
        <v>-80.096405000000004</v>
      </c>
      <c r="E367">
        <v>4400</v>
      </c>
    </row>
    <row r="368" spans="1:5" x14ac:dyDescent="0.25">
      <c r="A368" t="str">
        <f>"17:52:02.883"</f>
        <v>17:52:02.883</v>
      </c>
      <c r="B368" s="1">
        <v>43857</v>
      </c>
      <c r="C368">
        <v>39.368369999999999</v>
      </c>
      <c r="D368">
        <v>-80.095932000000005</v>
      </c>
      <c r="E368">
        <v>4425</v>
      </c>
    </row>
    <row r="369" spans="1:5" x14ac:dyDescent="0.25">
      <c r="A369" t="str">
        <f>"17:52:03.688"</f>
        <v>17:52:03.688</v>
      </c>
      <c r="B369" s="1">
        <v>43857</v>
      </c>
      <c r="C369">
        <v>39.368583999999998</v>
      </c>
      <c r="D369">
        <v>-80.095653999999996</v>
      </c>
      <c r="E369">
        <v>4425</v>
      </c>
    </row>
    <row r="370" spans="1:5" x14ac:dyDescent="0.25">
      <c r="A370" t="str">
        <f>"17:52:04.242"</f>
        <v>17:52:04.242</v>
      </c>
      <c r="B370" s="1">
        <v>43857</v>
      </c>
      <c r="C370">
        <v>39.368777000000001</v>
      </c>
      <c r="D370">
        <v>-80.095460000000003</v>
      </c>
      <c r="E370">
        <v>4450</v>
      </c>
    </row>
    <row r="371" spans="1:5" x14ac:dyDescent="0.25">
      <c r="A371" t="str">
        <f>"17:52:05.547"</f>
        <v>17:52:05.547</v>
      </c>
      <c r="B371" s="1">
        <v>43857</v>
      </c>
      <c r="C371">
        <v>39.369163999999998</v>
      </c>
      <c r="D371">
        <v>-80.095031000000006</v>
      </c>
      <c r="E371">
        <v>4450</v>
      </c>
    </row>
    <row r="372" spans="1:5" x14ac:dyDescent="0.25">
      <c r="A372" t="str">
        <f>"17:52:06.203"</f>
        <v>17:52:06.203</v>
      </c>
      <c r="B372" s="1">
        <v>43857</v>
      </c>
      <c r="C372">
        <v>39.369335</v>
      </c>
      <c r="D372">
        <v>-80.094859999999997</v>
      </c>
      <c r="E372">
        <v>4450</v>
      </c>
    </row>
    <row r="373" spans="1:5" x14ac:dyDescent="0.25">
      <c r="A373" t="str">
        <f>"17:52:06.852"</f>
        <v>17:52:06.852</v>
      </c>
      <c r="B373" s="1">
        <v>43857</v>
      </c>
      <c r="C373">
        <v>39.369484999999997</v>
      </c>
      <c r="D373">
        <v>-80.094708999999995</v>
      </c>
      <c r="E373">
        <v>4550</v>
      </c>
    </row>
    <row r="374" spans="1:5" x14ac:dyDescent="0.25">
      <c r="A374" t="str">
        <f>"17:52:07.609"</f>
        <v>17:52:07.609</v>
      </c>
      <c r="B374" s="1">
        <v>43857</v>
      </c>
      <c r="C374">
        <v>39.369700000000002</v>
      </c>
      <c r="D374">
        <v>-80.094515999999999</v>
      </c>
      <c r="E374">
        <v>4550</v>
      </c>
    </row>
    <row r="375" spans="1:5" x14ac:dyDescent="0.25">
      <c r="A375" t="str">
        <f>"17:52:08.414"</f>
        <v>17:52:08.414</v>
      </c>
      <c r="B375" s="1">
        <v>43857</v>
      </c>
      <c r="C375">
        <v>39.369892999999998</v>
      </c>
      <c r="D375">
        <v>-80.094301999999999</v>
      </c>
      <c r="E375">
        <v>4600</v>
      </c>
    </row>
    <row r="376" spans="1:5" x14ac:dyDescent="0.25">
      <c r="A376" t="str">
        <f>"17:52:09.828"</f>
        <v>17:52:09.828</v>
      </c>
      <c r="B376" s="1">
        <v>43857</v>
      </c>
      <c r="C376">
        <v>39.370258</v>
      </c>
      <c r="D376">
        <v>-80.093958000000001</v>
      </c>
      <c r="E376">
        <v>4625</v>
      </c>
    </row>
    <row r="377" spans="1:5" x14ac:dyDescent="0.25">
      <c r="A377" t="str">
        <f>"17:52:10.633"</f>
        <v>17:52:10.633</v>
      </c>
      <c r="B377" s="1">
        <v>43857</v>
      </c>
      <c r="C377">
        <v>39.370429999999999</v>
      </c>
      <c r="D377">
        <v>-80.093744000000001</v>
      </c>
      <c r="E377">
        <v>4625</v>
      </c>
    </row>
    <row r="378" spans="1:5" x14ac:dyDescent="0.25">
      <c r="A378" t="str">
        <f>"17:52:11.484"</f>
        <v>17:52:11.484</v>
      </c>
      <c r="B378" s="1">
        <v>43857</v>
      </c>
      <c r="C378">
        <v>39.370623000000002</v>
      </c>
      <c r="D378">
        <v>-80.093529000000004</v>
      </c>
      <c r="E378">
        <v>4650</v>
      </c>
    </row>
    <row r="379" spans="1:5" x14ac:dyDescent="0.25">
      <c r="A379" t="str">
        <f>"17:52:12.445"</f>
        <v>17:52:12.445</v>
      </c>
      <c r="B379" s="1">
        <v>43857</v>
      </c>
      <c r="C379">
        <v>39.370837000000002</v>
      </c>
      <c r="D379">
        <v>-80.093249999999998</v>
      </c>
      <c r="E379">
        <v>4650</v>
      </c>
    </row>
    <row r="380" spans="1:5" x14ac:dyDescent="0.25">
      <c r="A380" t="str">
        <f>"17:52:12.945"</f>
        <v>17:52:12.945</v>
      </c>
      <c r="B380" s="1">
        <v>43857</v>
      </c>
      <c r="C380">
        <v>39.370966000000003</v>
      </c>
      <c r="D380">
        <v>-80.093079000000003</v>
      </c>
      <c r="E380">
        <v>4650</v>
      </c>
    </row>
    <row r="381" spans="1:5" x14ac:dyDescent="0.25">
      <c r="A381" t="str">
        <f>"17:52:13.906"</f>
        <v>17:52:13.906</v>
      </c>
      <c r="B381" s="1">
        <v>43857</v>
      </c>
      <c r="C381">
        <v>39.371158999999999</v>
      </c>
      <c r="D381">
        <v>-80.092864000000006</v>
      </c>
      <c r="E381">
        <v>4675</v>
      </c>
    </row>
    <row r="382" spans="1:5" x14ac:dyDescent="0.25">
      <c r="A382" t="str">
        <f>"17:52:14.953"</f>
        <v>17:52:14.953</v>
      </c>
      <c r="B382" s="1">
        <v>43857</v>
      </c>
      <c r="C382">
        <v>39.371437999999998</v>
      </c>
      <c r="D382">
        <v>-80.092541999999995</v>
      </c>
      <c r="E382">
        <v>4675</v>
      </c>
    </row>
    <row r="383" spans="1:5" x14ac:dyDescent="0.25">
      <c r="A383" t="str">
        <f>"17:52:15.859"</f>
        <v>17:52:15.859</v>
      </c>
      <c r="B383" s="1">
        <v>43857</v>
      </c>
      <c r="C383">
        <v>39.371653000000002</v>
      </c>
      <c r="D383">
        <v>-80.092327999999995</v>
      </c>
      <c r="E383">
        <v>4675</v>
      </c>
    </row>
    <row r="384" spans="1:5" x14ac:dyDescent="0.25">
      <c r="A384" t="str">
        <f>"17:52:16.063"</f>
        <v>17:52:16.063</v>
      </c>
      <c r="B384" s="1">
        <v>43857</v>
      </c>
      <c r="C384">
        <v>39.371696</v>
      </c>
      <c r="D384">
        <v>-80.092285000000004</v>
      </c>
      <c r="E384">
        <v>4675</v>
      </c>
    </row>
    <row r="385" spans="1:5" x14ac:dyDescent="0.25">
      <c r="A385" t="str">
        <f>"17:52:17.523"</f>
        <v>17:52:17.523</v>
      </c>
      <c r="B385" s="1">
        <v>43857</v>
      </c>
      <c r="C385">
        <v>39.372081999999999</v>
      </c>
      <c r="D385">
        <v>-80.091920000000002</v>
      </c>
      <c r="E385">
        <v>4675</v>
      </c>
    </row>
    <row r="386" spans="1:5" x14ac:dyDescent="0.25">
      <c r="A386" t="str">
        <f>"17:52:17.969"</f>
        <v>17:52:17.969</v>
      </c>
      <c r="B386" s="1">
        <v>43857</v>
      </c>
      <c r="C386">
        <v>39.372124999999997</v>
      </c>
      <c r="D386">
        <v>-80.091856000000007</v>
      </c>
      <c r="E386">
        <v>4650</v>
      </c>
    </row>
    <row r="387" spans="1:5" x14ac:dyDescent="0.25">
      <c r="A387" t="str">
        <f>"17:52:18.828"</f>
        <v>17:52:18.828</v>
      </c>
      <c r="B387" s="1">
        <v>43857</v>
      </c>
      <c r="C387">
        <v>39.372360999999998</v>
      </c>
      <c r="D387">
        <v>-80.091640999999996</v>
      </c>
      <c r="E387">
        <v>4650</v>
      </c>
    </row>
    <row r="388" spans="1:5" x14ac:dyDescent="0.25">
      <c r="A388" t="str">
        <f>"17:52:19.633"</f>
        <v>17:52:19.633</v>
      </c>
      <c r="B388" s="1">
        <v>43857</v>
      </c>
      <c r="C388">
        <v>39.372683000000002</v>
      </c>
      <c r="D388">
        <v>-80.091255000000004</v>
      </c>
      <c r="E388">
        <v>4650</v>
      </c>
    </row>
    <row r="389" spans="1:5" x14ac:dyDescent="0.25">
      <c r="A389" t="str">
        <f>"17:52:21.086"</f>
        <v>17:52:21.086</v>
      </c>
      <c r="B389" s="1">
        <v>43857</v>
      </c>
      <c r="C389">
        <v>39.373133000000003</v>
      </c>
      <c r="D389">
        <v>-80.090739999999997</v>
      </c>
      <c r="E389">
        <v>4675</v>
      </c>
    </row>
    <row r="390" spans="1:5" x14ac:dyDescent="0.25">
      <c r="A390" t="str">
        <f>"17:52:21.492"</f>
        <v>17:52:21.492</v>
      </c>
      <c r="B390" s="1">
        <v>43857</v>
      </c>
      <c r="C390">
        <v>39.373240000000003</v>
      </c>
      <c r="D390">
        <v>-80.090590000000006</v>
      </c>
      <c r="E390">
        <v>4675</v>
      </c>
    </row>
    <row r="391" spans="1:5" x14ac:dyDescent="0.25">
      <c r="A391" t="str">
        <f>"17:52:22.398"</f>
        <v>17:52:22.398</v>
      </c>
      <c r="B391" s="1">
        <v>43857</v>
      </c>
      <c r="C391">
        <v>39.373325999999999</v>
      </c>
      <c r="D391">
        <v>-80.090461000000005</v>
      </c>
      <c r="E391">
        <v>4675</v>
      </c>
    </row>
    <row r="392" spans="1:5" x14ac:dyDescent="0.25">
      <c r="A392" t="str">
        <f>"17:52:23.398"</f>
        <v>17:52:23.398</v>
      </c>
      <c r="B392" s="1">
        <v>43857</v>
      </c>
      <c r="C392">
        <v>39.373541000000003</v>
      </c>
      <c r="D392">
        <v>-80.090181999999999</v>
      </c>
      <c r="E392">
        <v>4700</v>
      </c>
    </row>
    <row r="393" spans="1:5" x14ac:dyDescent="0.25">
      <c r="A393" t="str">
        <f>"17:52:24.555"</f>
        <v>17:52:24.555</v>
      </c>
      <c r="B393" s="1">
        <v>43857</v>
      </c>
      <c r="C393">
        <v>39.374012999999998</v>
      </c>
      <c r="D393">
        <v>-80.089580999999995</v>
      </c>
      <c r="E393">
        <v>4700</v>
      </c>
    </row>
    <row r="394" spans="1:5" x14ac:dyDescent="0.25">
      <c r="A394" t="str">
        <f>"17:52:24.906"</f>
        <v>17:52:24.906</v>
      </c>
      <c r="B394" s="1">
        <v>43857</v>
      </c>
      <c r="C394">
        <v>39.374056000000003</v>
      </c>
      <c r="D394">
        <v>-80.089517000000001</v>
      </c>
      <c r="E394">
        <v>4725</v>
      </c>
    </row>
    <row r="395" spans="1:5" x14ac:dyDescent="0.25">
      <c r="A395" t="str">
        <f>"17:52:26.117"</f>
        <v>17:52:26.117</v>
      </c>
      <c r="B395" s="1">
        <v>43857</v>
      </c>
      <c r="C395">
        <v>39.374420999999998</v>
      </c>
      <c r="D395">
        <v>-80.089066000000003</v>
      </c>
      <c r="E395">
        <v>4725</v>
      </c>
    </row>
    <row r="396" spans="1:5" x14ac:dyDescent="0.25">
      <c r="A396" t="str">
        <f>"17:52:27.125"</f>
        <v>17:52:27.125</v>
      </c>
      <c r="B396" s="1">
        <v>43857</v>
      </c>
      <c r="C396">
        <v>39.374614000000001</v>
      </c>
      <c r="D396">
        <v>-80.088786999999996</v>
      </c>
      <c r="E396">
        <v>4725</v>
      </c>
    </row>
    <row r="397" spans="1:5" x14ac:dyDescent="0.25">
      <c r="A397" t="str">
        <f>"17:52:27.977"</f>
        <v>17:52:27.977</v>
      </c>
      <c r="B397" s="1">
        <v>43857</v>
      </c>
      <c r="C397">
        <v>39.374870999999999</v>
      </c>
      <c r="D397">
        <v>-80.088464999999999</v>
      </c>
      <c r="E397">
        <v>4775</v>
      </c>
    </row>
    <row r="398" spans="1:5" x14ac:dyDescent="0.25">
      <c r="A398" t="str">
        <f>"17:52:28.484"</f>
        <v>17:52:28.484</v>
      </c>
      <c r="B398" s="1">
        <v>43857</v>
      </c>
      <c r="C398">
        <v>39.374957000000002</v>
      </c>
      <c r="D398">
        <v>-80.088335999999998</v>
      </c>
      <c r="E398">
        <v>4775</v>
      </c>
    </row>
    <row r="399" spans="1:5" x14ac:dyDescent="0.25">
      <c r="A399" t="str">
        <f>"17:52:28.938"</f>
        <v>17:52:28.938</v>
      </c>
      <c r="B399" s="1">
        <v>43857</v>
      </c>
      <c r="C399">
        <v>39.375064000000002</v>
      </c>
      <c r="D399">
        <v>-80.088228999999998</v>
      </c>
      <c r="E399">
        <v>4800</v>
      </c>
    </row>
    <row r="400" spans="1:5" x14ac:dyDescent="0.25">
      <c r="A400" t="str">
        <f>"17:52:29.938"</f>
        <v>17:52:29.938</v>
      </c>
      <c r="B400" s="1">
        <v>43857</v>
      </c>
      <c r="C400">
        <v>39.375365000000002</v>
      </c>
      <c r="D400">
        <v>-80.087843000000007</v>
      </c>
      <c r="E400">
        <v>4800</v>
      </c>
    </row>
    <row r="401" spans="1:5" x14ac:dyDescent="0.25">
      <c r="A401" t="str">
        <f>"17:52:30.648"</f>
        <v>17:52:30.648</v>
      </c>
      <c r="B401" s="1">
        <v>43857</v>
      </c>
      <c r="C401">
        <v>39.375515</v>
      </c>
      <c r="D401">
        <v>-80.087671</v>
      </c>
      <c r="E401">
        <v>4800</v>
      </c>
    </row>
    <row r="402" spans="1:5" x14ac:dyDescent="0.25">
      <c r="A402" t="str">
        <f>"17:52:31.711"</f>
        <v>17:52:31.711</v>
      </c>
      <c r="B402" s="1">
        <v>43857</v>
      </c>
      <c r="C402">
        <v>39.375793999999999</v>
      </c>
      <c r="D402">
        <v>-80.087371000000005</v>
      </c>
      <c r="E402">
        <v>4825</v>
      </c>
    </row>
    <row r="403" spans="1:5" x14ac:dyDescent="0.25">
      <c r="A403" t="str">
        <f>"17:52:32.766"</f>
        <v>17:52:32.766</v>
      </c>
      <c r="B403" s="1">
        <v>43857</v>
      </c>
      <c r="C403">
        <v>39.376116000000003</v>
      </c>
      <c r="D403">
        <v>-80.087048999999993</v>
      </c>
      <c r="E403">
        <v>4825</v>
      </c>
    </row>
    <row r="404" spans="1:5" x14ac:dyDescent="0.25">
      <c r="A404" t="str">
        <f>"17:52:33.969"</f>
        <v>17:52:33.969</v>
      </c>
      <c r="B404" s="1">
        <v>43857</v>
      </c>
      <c r="C404">
        <v>39.376438</v>
      </c>
      <c r="D404">
        <v>-80.086726999999996</v>
      </c>
      <c r="E404">
        <v>4825</v>
      </c>
    </row>
    <row r="405" spans="1:5" x14ac:dyDescent="0.25">
      <c r="A405" t="str">
        <f>"17:52:34.219"</f>
        <v>17:52:34.219</v>
      </c>
      <c r="B405" s="1">
        <v>43857</v>
      </c>
      <c r="C405">
        <v>39.376502000000002</v>
      </c>
      <c r="D405">
        <v>-80.086684000000005</v>
      </c>
      <c r="E405">
        <v>4850</v>
      </c>
    </row>
    <row r="406" spans="1:5" x14ac:dyDescent="0.25">
      <c r="A406" t="str">
        <f>"17:52:35.023"</f>
        <v>17:52:35.023</v>
      </c>
      <c r="B406" s="1">
        <v>43857</v>
      </c>
      <c r="C406">
        <v>39.376716999999999</v>
      </c>
      <c r="D406">
        <v>-80.086490999999995</v>
      </c>
      <c r="E406">
        <v>4850</v>
      </c>
    </row>
    <row r="407" spans="1:5" x14ac:dyDescent="0.25">
      <c r="A407" t="str">
        <f>"17:52:36.531"</f>
        <v>17:52:36.531</v>
      </c>
      <c r="B407" s="1">
        <v>43857</v>
      </c>
      <c r="C407">
        <v>39.377167</v>
      </c>
      <c r="D407">
        <v>-80.086061999999998</v>
      </c>
      <c r="E407">
        <v>4875</v>
      </c>
    </row>
    <row r="408" spans="1:5" x14ac:dyDescent="0.25">
      <c r="A408" t="str">
        <f>"17:52:37.141"</f>
        <v>17:52:37.141</v>
      </c>
      <c r="B408" s="1">
        <v>43857</v>
      </c>
      <c r="C408">
        <v>39.377338999999999</v>
      </c>
      <c r="D408">
        <v>-80.085890000000006</v>
      </c>
      <c r="E408">
        <v>4875</v>
      </c>
    </row>
    <row r="409" spans="1:5" x14ac:dyDescent="0.25">
      <c r="A409" t="str">
        <f>"17:52:37.586"</f>
        <v>17:52:37.586</v>
      </c>
      <c r="B409" s="1">
        <v>43857</v>
      </c>
      <c r="C409">
        <v>39.377445999999999</v>
      </c>
      <c r="D409">
        <v>-80.085783000000006</v>
      </c>
      <c r="E409">
        <v>4875</v>
      </c>
    </row>
    <row r="410" spans="1:5" x14ac:dyDescent="0.25">
      <c r="A410" t="str">
        <f>"17:52:38.695"</f>
        <v>17:52:38.695</v>
      </c>
      <c r="B410" s="1">
        <v>43857</v>
      </c>
      <c r="C410">
        <v>39.377704000000001</v>
      </c>
      <c r="D410">
        <v>-80.085460999999995</v>
      </c>
      <c r="E410">
        <v>4875</v>
      </c>
    </row>
    <row r="411" spans="1:5" x14ac:dyDescent="0.25">
      <c r="A411" t="str">
        <f>"17:52:39.195"</f>
        <v>17:52:39.195</v>
      </c>
      <c r="B411" s="1">
        <v>43857</v>
      </c>
      <c r="C411">
        <v>39.377875000000003</v>
      </c>
      <c r="D411">
        <v>-80.085267999999999</v>
      </c>
      <c r="E411">
        <v>4875</v>
      </c>
    </row>
    <row r="412" spans="1:5" x14ac:dyDescent="0.25">
      <c r="A412" t="str">
        <f>"17:52:40.305"</f>
        <v>17:52:40.305</v>
      </c>
      <c r="B412" s="1">
        <v>43857</v>
      </c>
      <c r="C412">
        <v>39.378025999999998</v>
      </c>
      <c r="D412">
        <v>-80.085031999999998</v>
      </c>
      <c r="E412">
        <v>4875</v>
      </c>
    </row>
    <row r="413" spans="1:5" x14ac:dyDescent="0.25">
      <c r="A413" t="str">
        <f>"17:52:41.109"</f>
        <v>17:52:41.109</v>
      </c>
      <c r="B413" s="1">
        <v>43857</v>
      </c>
      <c r="C413">
        <v>39.378283000000003</v>
      </c>
      <c r="D413">
        <v>-80.084646000000006</v>
      </c>
      <c r="E413">
        <v>4875</v>
      </c>
    </row>
    <row r="414" spans="1:5" x14ac:dyDescent="0.25">
      <c r="A414" t="str">
        <f>"17:52:42.211"</f>
        <v>17:52:42.211</v>
      </c>
      <c r="B414" s="1">
        <v>43857</v>
      </c>
      <c r="C414">
        <v>39.378455000000002</v>
      </c>
      <c r="D414">
        <v>-80.084281000000004</v>
      </c>
      <c r="E414">
        <v>4875</v>
      </c>
    </row>
    <row r="415" spans="1:5" x14ac:dyDescent="0.25">
      <c r="A415" t="str">
        <f>"17:52:42.969"</f>
        <v>17:52:42.969</v>
      </c>
      <c r="B415" s="1">
        <v>43857</v>
      </c>
      <c r="C415">
        <v>39.378625999999997</v>
      </c>
      <c r="D415">
        <v>-80.083916000000002</v>
      </c>
      <c r="E415">
        <v>4875</v>
      </c>
    </row>
    <row r="416" spans="1:5" x14ac:dyDescent="0.25">
      <c r="A416" t="str">
        <f>"17:52:43.820"</f>
        <v>17:52:43.820</v>
      </c>
      <c r="B416" s="1">
        <v>43857</v>
      </c>
      <c r="C416">
        <v>39.378798000000003</v>
      </c>
      <c r="D416">
        <v>-80.083529999999996</v>
      </c>
      <c r="E416">
        <v>4875</v>
      </c>
    </row>
    <row r="417" spans="1:5" x14ac:dyDescent="0.25">
      <c r="A417" t="str">
        <f>"17:52:44.930"</f>
        <v>17:52:44.930</v>
      </c>
      <c r="B417" s="1">
        <v>43857</v>
      </c>
      <c r="C417">
        <v>39.378970000000002</v>
      </c>
      <c r="D417">
        <v>-80.083015000000003</v>
      </c>
      <c r="E417">
        <v>4875</v>
      </c>
    </row>
    <row r="418" spans="1:5" x14ac:dyDescent="0.25">
      <c r="A418" t="str">
        <f>"17:52:45.430"</f>
        <v>17:52:45.430</v>
      </c>
      <c r="B418" s="1">
        <v>43857</v>
      </c>
      <c r="C418">
        <v>39.379162999999998</v>
      </c>
      <c r="D418">
        <v>-80.082370999999995</v>
      </c>
      <c r="E418">
        <v>4875</v>
      </c>
    </row>
    <row r="419" spans="1:5" x14ac:dyDescent="0.25">
      <c r="A419" t="str">
        <f>"17:52:46.281"</f>
        <v>17:52:46.281</v>
      </c>
      <c r="B419" s="1">
        <v>43857</v>
      </c>
      <c r="C419">
        <v>39.379227</v>
      </c>
      <c r="D419">
        <v>-80.082048999999998</v>
      </c>
      <c r="E419">
        <v>4875</v>
      </c>
    </row>
    <row r="420" spans="1:5" x14ac:dyDescent="0.25">
      <c r="A420" t="str">
        <f>"17:52:47.086"</f>
        <v>17:52:47.086</v>
      </c>
      <c r="B420" s="1">
        <v>43857</v>
      </c>
      <c r="C420">
        <v>39.379313000000003</v>
      </c>
      <c r="D420">
        <v>-80.081598999999997</v>
      </c>
      <c r="E420">
        <v>4875</v>
      </c>
    </row>
    <row r="421" spans="1:5" x14ac:dyDescent="0.25">
      <c r="A421" t="str">
        <f>"17:52:47.789"</f>
        <v>17:52:47.789</v>
      </c>
      <c r="B421" s="1">
        <v>43857</v>
      </c>
      <c r="C421">
        <v>39.379376999999998</v>
      </c>
      <c r="D421">
        <v>-80.081147999999999</v>
      </c>
      <c r="E421">
        <v>4900</v>
      </c>
    </row>
    <row r="422" spans="1:5" x14ac:dyDescent="0.25">
      <c r="A422" t="str">
        <f>"17:52:48.547"</f>
        <v>17:52:48.547</v>
      </c>
      <c r="B422" s="1">
        <v>43857</v>
      </c>
      <c r="C422">
        <v>39.379420000000003</v>
      </c>
      <c r="D422">
        <v>-80.080590000000001</v>
      </c>
      <c r="E422">
        <v>4900</v>
      </c>
    </row>
    <row r="423" spans="1:5" x14ac:dyDescent="0.25">
      <c r="A423" t="str">
        <f>"17:52:50.055"</f>
        <v>17:52:50.055</v>
      </c>
      <c r="B423" s="1">
        <v>43857</v>
      </c>
      <c r="C423">
        <v>39.379420000000003</v>
      </c>
      <c r="D423">
        <v>-80.08014</v>
      </c>
      <c r="E423">
        <v>4925</v>
      </c>
    </row>
    <row r="424" spans="1:5" x14ac:dyDescent="0.25">
      <c r="A424" t="str">
        <f>"17:52:50.406"</f>
        <v>17:52:50.406</v>
      </c>
      <c r="B424" s="1">
        <v>43857</v>
      </c>
      <c r="C424">
        <v>39.379376999999998</v>
      </c>
      <c r="D424">
        <v>-80.079582000000002</v>
      </c>
      <c r="E424">
        <v>4925</v>
      </c>
    </row>
    <row r="425" spans="1:5" x14ac:dyDescent="0.25">
      <c r="A425" t="str">
        <f>"17:52:51.508"</f>
        <v>17:52:51.508</v>
      </c>
      <c r="B425" s="1">
        <v>43857</v>
      </c>
      <c r="C425">
        <v>39.379334</v>
      </c>
      <c r="D425">
        <v>-80.079238000000004</v>
      </c>
      <c r="E425">
        <v>4925</v>
      </c>
    </row>
    <row r="426" spans="1:5" x14ac:dyDescent="0.25">
      <c r="A426" t="str">
        <f>"17:52:52.266"</f>
        <v>17:52:52.266</v>
      </c>
      <c r="B426" s="1">
        <v>43857</v>
      </c>
      <c r="C426">
        <v>39.379249000000002</v>
      </c>
      <c r="D426">
        <v>-80.078788000000003</v>
      </c>
      <c r="E426">
        <v>4925</v>
      </c>
    </row>
    <row r="427" spans="1:5" x14ac:dyDescent="0.25">
      <c r="A427" t="str">
        <f>"17:52:53.320"</f>
        <v>17:52:53.320</v>
      </c>
      <c r="B427" s="1">
        <v>43857</v>
      </c>
      <c r="C427">
        <v>39.379033999999997</v>
      </c>
      <c r="D427">
        <v>-80.077887000000004</v>
      </c>
      <c r="E427">
        <v>4925</v>
      </c>
    </row>
    <row r="428" spans="1:5" x14ac:dyDescent="0.25">
      <c r="A428" t="str">
        <f>"17:52:53.719"</f>
        <v>17:52:53.719</v>
      </c>
      <c r="B428" s="1">
        <v>43857</v>
      </c>
      <c r="C428">
        <v>39.379013</v>
      </c>
      <c r="D428">
        <v>-80.077779000000007</v>
      </c>
      <c r="E428">
        <v>4925</v>
      </c>
    </row>
    <row r="429" spans="1:5" x14ac:dyDescent="0.25">
      <c r="A429" t="str">
        <f>"17:52:55.031"</f>
        <v>17:52:55.031</v>
      </c>
      <c r="B429" s="1">
        <v>43857</v>
      </c>
      <c r="C429">
        <v>39.378905000000003</v>
      </c>
      <c r="D429">
        <v>-80.077307000000005</v>
      </c>
      <c r="E429">
        <v>4925</v>
      </c>
    </row>
    <row r="430" spans="1:5" x14ac:dyDescent="0.25">
      <c r="A430" t="str">
        <f>"17:52:55.984"</f>
        <v>17:52:55.984</v>
      </c>
      <c r="B430" s="1">
        <v>43857</v>
      </c>
      <c r="C430">
        <v>39.378798000000003</v>
      </c>
      <c r="D430">
        <v>-80.076877999999994</v>
      </c>
      <c r="E430">
        <v>4925</v>
      </c>
    </row>
    <row r="431" spans="1:5" x14ac:dyDescent="0.25">
      <c r="A431" t="str">
        <f>"17:52:56.688"</f>
        <v>17:52:56.688</v>
      </c>
      <c r="B431" s="1">
        <v>43857</v>
      </c>
      <c r="C431">
        <v>39.378691000000003</v>
      </c>
      <c r="D431">
        <v>-80.076105999999996</v>
      </c>
      <c r="E431">
        <v>4975</v>
      </c>
    </row>
    <row r="432" spans="1:5" x14ac:dyDescent="0.25">
      <c r="A432" t="str">
        <f>"17:52:57.086"</f>
        <v>17:52:57.086</v>
      </c>
      <c r="B432" s="1">
        <v>43857</v>
      </c>
      <c r="C432">
        <v>39.378691000000003</v>
      </c>
      <c r="D432">
        <v>-80.075890999999999</v>
      </c>
      <c r="E432">
        <v>5000</v>
      </c>
    </row>
    <row r="433" spans="1:5" x14ac:dyDescent="0.25">
      <c r="A433" t="str">
        <f>"17:52:58.445"</f>
        <v>17:52:58.445</v>
      </c>
      <c r="B433" s="1">
        <v>43857</v>
      </c>
      <c r="C433">
        <v>39.378669000000002</v>
      </c>
      <c r="D433">
        <v>-80.075075999999996</v>
      </c>
      <c r="E433">
        <v>5000</v>
      </c>
    </row>
    <row r="434" spans="1:5" x14ac:dyDescent="0.25">
      <c r="A434" t="str">
        <f>"17:52:58.797"</f>
        <v>17:52:58.797</v>
      </c>
      <c r="B434" s="1">
        <v>43857</v>
      </c>
      <c r="C434">
        <v>39.378691000000003</v>
      </c>
      <c r="D434">
        <v>-80.074967999999998</v>
      </c>
      <c r="E434">
        <v>5050</v>
      </c>
    </row>
    <row r="435" spans="1:5" x14ac:dyDescent="0.25">
      <c r="A435" t="str">
        <f>"17:52:59.859"</f>
        <v>17:52:59.859</v>
      </c>
      <c r="B435" s="1">
        <v>43857</v>
      </c>
      <c r="C435">
        <v>39.378754999999998</v>
      </c>
      <c r="D435">
        <v>-80.074388999999996</v>
      </c>
      <c r="E435">
        <v>5050</v>
      </c>
    </row>
    <row r="436" spans="1:5" x14ac:dyDescent="0.25">
      <c r="A436" t="str">
        <f>"17:53:00.766"</f>
        <v>17:53:00.766</v>
      </c>
      <c r="B436" s="1">
        <v>43857</v>
      </c>
      <c r="C436">
        <v>39.378841000000001</v>
      </c>
      <c r="D436">
        <v>-80.074003000000005</v>
      </c>
      <c r="E436">
        <v>5050</v>
      </c>
    </row>
    <row r="437" spans="1:5" x14ac:dyDescent="0.25">
      <c r="A437" t="str">
        <f>"17:53:01.570"</f>
        <v>17:53:01.570</v>
      </c>
      <c r="B437" s="1">
        <v>43857</v>
      </c>
      <c r="C437">
        <v>39.378926999999997</v>
      </c>
      <c r="D437">
        <v>-80.073638000000003</v>
      </c>
      <c r="E437">
        <v>5100</v>
      </c>
    </row>
    <row r="438" spans="1:5" x14ac:dyDescent="0.25">
      <c r="A438" t="str">
        <f>"17:53:02.617"</f>
        <v>17:53:02.617</v>
      </c>
      <c r="B438" s="1">
        <v>43857</v>
      </c>
      <c r="C438">
        <v>39.379097999999999</v>
      </c>
      <c r="D438">
        <v>-80.073209000000006</v>
      </c>
      <c r="E438">
        <v>5100</v>
      </c>
    </row>
    <row r="439" spans="1:5" x14ac:dyDescent="0.25">
      <c r="A439" t="str">
        <f>"17:53:03.328"</f>
        <v>17:53:03.328</v>
      </c>
      <c r="B439" s="1">
        <v>43857</v>
      </c>
      <c r="C439">
        <v>39.379249000000002</v>
      </c>
      <c r="D439">
        <v>-80.072864999999993</v>
      </c>
      <c r="E439">
        <v>5100</v>
      </c>
    </row>
    <row r="440" spans="1:5" x14ac:dyDescent="0.25">
      <c r="A440" t="str">
        <f>"17:53:04.680"</f>
        <v>17:53:04.680</v>
      </c>
      <c r="B440" s="1">
        <v>43857</v>
      </c>
      <c r="C440">
        <v>39.379356000000001</v>
      </c>
      <c r="D440">
        <v>-80.072693999999998</v>
      </c>
      <c r="E440">
        <v>5100</v>
      </c>
    </row>
    <row r="441" spans="1:5" x14ac:dyDescent="0.25">
      <c r="A441" t="str">
        <f>"17:53:05.484"</f>
        <v>17:53:05.484</v>
      </c>
      <c r="B441" s="1">
        <v>43857</v>
      </c>
      <c r="C441">
        <v>39.379742</v>
      </c>
      <c r="D441">
        <v>-80.072092999999995</v>
      </c>
      <c r="E441">
        <v>5100</v>
      </c>
    </row>
    <row r="442" spans="1:5" x14ac:dyDescent="0.25">
      <c r="A442" t="str">
        <f>"17:53:06.992"</f>
        <v>17:53:06.992</v>
      </c>
      <c r="B442" s="1">
        <v>43857</v>
      </c>
      <c r="C442">
        <v>39.380000000000003</v>
      </c>
      <c r="D442">
        <v>-80.071707000000004</v>
      </c>
      <c r="E442">
        <v>5100</v>
      </c>
    </row>
    <row r="443" spans="1:5" x14ac:dyDescent="0.25">
      <c r="A443" t="str">
        <f>"17:53:07.852"</f>
        <v>17:53:07.852</v>
      </c>
      <c r="B443" s="1">
        <v>43857</v>
      </c>
      <c r="C443">
        <v>39.380214000000002</v>
      </c>
      <c r="D443">
        <v>-80.071385000000006</v>
      </c>
      <c r="E443">
        <v>5100</v>
      </c>
    </row>
    <row r="444" spans="1:5" x14ac:dyDescent="0.25">
      <c r="A444" t="str">
        <f>"17:53:08.352"</f>
        <v>17:53:08.352</v>
      </c>
      <c r="B444" s="1">
        <v>43857</v>
      </c>
      <c r="C444">
        <v>39.380515000000003</v>
      </c>
      <c r="D444">
        <v>-80.070869999999999</v>
      </c>
      <c r="E444">
        <v>5050</v>
      </c>
    </row>
    <row r="445" spans="1:5" x14ac:dyDescent="0.25">
      <c r="A445" t="str">
        <f>"17:53:09.000"</f>
        <v>17:53:09.000</v>
      </c>
      <c r="B445" s="1">
        <v>43857</v>
      </c>
      <c r="C445">
        <v>39.380665</v>
      </c>
      <c r="D445">
        <v>-80.070611999999997</v>
      </c>
      <c r="E445">
        <v>5050</v>
      </c>
    </row>
    <row r="446" spans="1:5" x14ac:dyDescent="0.25">
      <c r="A446" t="str">
        <f>"17:53:10.258"</f>
        <v>17:53:10.258</v>
      </c>
      <c r="B446" s="1">
        <v>43857</v>
      </c>
      <c r="C446">
        <v>39.380858000000003</v>
      </c>
      <c r="D446">
        <v>-80.070248000000007</v>
      </c>
      <c r="E446">
        <v>5050</v>
      </c>
    </row>
    <row r="447" spans="1:5" x14ac:dyDescent="0.25">
      <c r="A447" t="str">
        <f>"17:53:11.016"</f>
        <v>17:53:11.016</v>
      </c>
      <c r="B447" s="1">
        <v>43857</v>
      </c>
      <c r="C447">
        <v>39.381093999999997</v>
      </c>
      <c r="D447">
        <v>-80.069754000000003</v>
      </c>
      <c r="E447">
        <v>5025</v>
      </c>
    </row>
    <row r="448" spans="1:5" x14ac:dyDescent="0.25">
      <c r="A448" t="str">
        <f>"17:53:12.172"</f>
        <v>17:53:12.172</v>
      </c>
      <c r="B448" s="1">
        <v>43857</v>
      </c>
      <c r="C448">
        <v>39.381309000000002</v>
      </c>
      <c r="D448">
        <v>-80.069282000000001</v>
      </c>
      <c r="E448">
        <v>5025</v>
      </c>
    </row>
    <row r="449" spans="1:5" x14ac:dyDescent="0.25">
      <c r="A449" t="str">
        <f>"17:53:12.820"</f>
        <v>17:53:12.820</v>
      </c>
      <c r="B449" s="1">
        <v>43857</v>
      </c>
      <c r="C449">
        <v>39.381480000000003</v>
      </c>
      <c r="D449">
        <v>-80.068853000000004</v>
      </c>
      <c r="E449">
        <v>5025</v>
      </c>
    </row>
    <row r="450" spans="1:5" x14ac:dyDescent="0.25">
      <c r="A450" t="str">
        <f>"17:53:13.727"</f>
        <v>17:53:13.727</v>
      </c>
      <c r="B450" s="1">
        <v>43857</v>
      </c>
      <c r="C450">
        <v>39.381695000000001</v>
      </c>
      <c r="D450">
        <v>-80.068230999999997</v>
      </c>
      <c r="E450">
        <v>5025</v>
      </c>
    </row>
    <row r="451" spans="1:5" x14ac:dyDescent="0.25">
      <c r="A451" t="str">
        <f>"17:53:14.383"</f>
        <v>17:53:14.383</v>
      </c>
      <c r="B451" s="1">
        <v>43857</v>
      </c>
      <c r="C451">
        <v>39.381780999999997</v>
      </c>
      <c r="D451">
        <v>-80.067930000000004</v>
      </c>
      <c r="E451">
        <v>5025</v>
      </c>
    </row>
    <row r="452" spans="1:5" x14ac:dyDescent="0.25">
      <c r="A452" t="str">
        <f>"17:53:15.742"</f>
        <v>17:53:15.742</v>
      </c>
      <c r="B452" s="1">
        <v>43857</v>
      </c>
      <c r="C452">
        <v>39.381995000000003</v>
      </c>
      <c r="D452">
        <v>-80.067244000000002</v>
      </c>
      <c r="E452">
        <v>5100</v>
      </c>
    </row>
    <row r="453" spans="1:5" x14ac:dyDescent="0.25">
      <c r="A453" t="str">
        <f>"17:53:16.445"</f>
        <v>17:53:16.445</v>
      </c>
      <c r="B453" s="1">
        <v>43857</v>
      </c>
      <c r="C453">
        <v>39.382080999999999</v>
      </c>
      <c r="D453">
        <v>-80.066964999999996</v>
      </c>
      <c r="E453">
        <v>5100</v>
      </c>
    </row>
    <row r="454" spans="1:5" x14ac:dyDescent="0.25">
      <c r="A454" t="str">
        <f>"17:53:17.250"</f>
        <v>17:53:17.250</v>
      </c>
      <c r="B454" s="1">
        <v>43857</v>
      </c>
      <c r="C454">
        <v>39.382102000000003</v>
      </c>
      <c r="D454">
        <v>-80.066856999999999</v>
      </c>
      <c r="E454">
        <v>5125</v>
      </c>
    </row>
    <row r="455" spans="1:5" x14ac:dyDescent="0.25">
      <c r="A455" t="str">
        <f>"17:53:17.648"</f>
        <v>17:53:17.648</v>
      </c>
      <c r="B455" s="1">
        <v>43857</v>
      </c>
      <c r="C455">
        <v>39.382210000000001</v>
      </c>
      <c r="D455">
        <v>-80.066406999999998</v>
      </c>
      <c r="E455">
        <v>5150</v>
      </c>
    </row>
    <row r="456" spans="1:5" x14ac:dyDescent="0.25">
      <c r="A456" t="str">
        <f>"17:53:18.813"</f>
        <v>17:53:18.813</v>
      </c>
      <c r="B456" s="1">
        <v>43857</v>
      </c>
      <c r="C456">
        <v>39.382295999999997</v>
      </c>
      <c r="D456">
        <v>-80.066041999999996</v>
      </c>
      <c r="E456">
        <v>5150</v>
      </c>
    </row>
    <row r="457" spans="1:5" x14ac:dyDescent="0.25">
      <c r="A457" t="str">
        <f>"17:53:19.914"</f>
        <v>17:53:19.914</v>
      </c>
      <c r="B457" s="1">
        <v>43857</v>
      </c>
      <c r="C457">
        <v>39.382381000000002</v>
      </c>
      <c r="D457">
        <v>-80.065719999999999</v>
      </c>
      <c r="E457">
        <v>5200</v>
      </c>
    </row>
    <row r="458" spans="1:5" x14ac:dyDescent="0.25">
      <c r="A458" t="str">
        <f>"17:53:20.867"</f>
        <v>17:53:20.867</v>
      </c>
      <c r="B458" s="1">
        <v>43857</v>
      </c>
      <c r="C458">
        <v>39.382553000000001</v>
      </c>
      <c r="D458">
        <v>-80.065076000000005</v>
      </c>
      <c r="E458">
        <v>5200</v>
      </c>
    </row>
    <row r="459" spans="1:5" x14ac:dyDescent="0.25">
      <c r="A459" t="str">
        <f>"17:53:21.172"</f>
        <v>17:53:21.172</v>
      </c>
      <c r="B459" s="1">
        <v>43857</v>
      </c>
      <c r="C459">
        <v>39.382575000000003</v>
      </c>
      <c r="D459">
        <v>-80.065011999999996</v>
      </c>
      <c r="E459">
        <v>5200</v>
      </c>
    </row>
    <row r="460" spans="1:5" x14ac:dyDescent="0.25">
      <c r="A460" t="str">
        <f>"17:53:23.430"</f>
        <v>17:53:23.430</v>
      </c>
      <c r="B460" s="1">
        <v>43857</v>
      </c>
      <c r="C460">
        <v>39.382789000000002</v>
      </c>
      <c r="D460">
        <v>-80.064154000000002</v>
      </c>
      <c r="E460">
        <v>5200</v>
      </c>
    </row>
    <row r="461" spans="1:5" x14ac:dyDescent="0.25">
      <c r="A461" t="str">
        <f>"17:53:24.234"</f>
        <v>17:53:24.234</v>
      </c>
      <c r="B461" s="1">
        <v>43857</v>
      </c>
      <c r="C461">
        <v>39.382810999999997</v>
      </c>
      <c r="D461">
        <v>-80.064088999999996</v>
      </c>
      <c r="E461">
        <v>5325</v>
      </c>
    </row>
    <row r="462" spans="1:5" x14ac:dyDescent="0.25">
      <c r="A462" t="str">
        <f>"17:53:24.938"</f>
        <v>17:53:24.938</v>
      </c>
      <c r="B462" s="1">
        <v>43857</v>
      </c>
      <c r="C462">
        <v>39.382981999999998</v>
      </c>
      <c r="D462">
        <v>-80.063616999999994</v>
      </c>
      <c r="E462">
        <v>5325</v>
      </c>
    </row>
    <row r="463" spans="1:5" x14ac:dyDescent="0.25">
      <c r="A463" t="str">
        <f>"17:53:25.594"</f>
        <v>17:53:25.594</v>
      </c>
      <c r="B463" s="1">
        <v>43857</v>
      </c>
      <c r="C463">
        <v>39.383068000000002</v>
      </c>
      <c r="D463">
        <v>-80.063402999999994</v>
      </c>
      <c r="E463">
        <v>5325</v>
      </c>
    </row>
    <row r="464" spans="1:5" x14ac:dyDescent="0.25">
      <c r="A464" t="str">
        <f>"17:53:26.391"</f>
        <v>17:53:26.391</v>
      </c>
      <c r="B464" s="1">
        <v>43857</v>
      </c>
      <c r="C464">
        <v>39.383175000000001</v>
      </c>
      <c r="D464">
        <v>-80.063124000000002</v>
      </c>
      <c r="E464">
        <v>5325</v>
      </c>
    </row>
    <row r="465" spans="1:5" x14ac:dyDescent="0.25">
      <c r="A465" t="str">
        <f>"17:53:27.352"</f>
        <v>17:53:27.352</v>
      </c>
      <c r="B465" s="1">
        <v>43857</v>
      </c>
      <c r="C465">
        <v>39.383282999999999</v>
      </c>
      <c r="D465">
        <v>-80.062931000000006</v>
      </c>
      <c r="E465">
        <v>5325</v>
      </c>
    </row>
    <row r="466" spans="1:5" x14ac:dyDescent="0.25">
      <c r="A466" t="str">
        <f>"17:53:28.703"</f>
        <v>17:53:28.703</v>
      </c>
      <c r="B466" s="1">
        <v>43857</v>
      </c>
      <c r="C466">
        <v>39.383476000000002</v>
      </c>
      <c r="D466">
        <v>-80.062608999999995</v>
      </c>
      <c r="E466">
        <v>5325</v>
      </c>
    </row>
    <row r="467" spans="1:5" x14ac:dyDescent="0.25">
      <c r="A467" t="str">
        <f>"17:53:29.258"</f>
        <v>17:53:29.258</v>
      </c>
      <c r="B467" s="1">
        <v>43857</v>
      </c>
      <c r="C467">
        <v>39.383647000000003</v>
      </c>
      <c r="D467">
        <v>-80.062330000000003</v>
      </c>
      <c r="E467">
        <v>5275</v>
      </c>
    </row>
    <row r="468" spans="1:5" x14ac:dyDescent="0.25">
      <c r="A468" t="str">
        <f>"17:53:30.516"</f>
        <v>17:53:30.516</v>
      </c>
      <c r="B468" s="1">
        <v>43857</v>
      </c>
      <c r="C468">
        <v>39.383840999999997</v>
      </c>
      <c r="D468">
        <v>-80.062050999999997</v>
      </c>
      <c r="E468">
        <v>5275</v>
      </c>
    </row>
    <row r="469" spans="1:5" x14ac:dyDescent="0.25">
      <c r="A469" t="str">
        <f>"17:53:31.367"</f>
        <v>17:53:31.367</v>
      </c>
      <c r="B469" s="1">
        <v>43857</v>
      </c>
      <c r="C469">
        <v>39.384120000000003</v>
      </c>
      <c r="D469">
        <v>-80.061729</v>
      </c>
      <c r="E469">
        <v>5200</v>
      </c>
    </row>
    <row r="470" spans="1:5" x14ac:dyDescent="0.25">
      <c r="A470" t="str">
        <f>"17:53:32.125"</f>
        <v>17:53:32.125</v>
      </c>
      <c r="B470" s="1">
        <v>43857</v>
      </c>
      <c r="C470">
        <v>39.384419999999999</v>
      </c>
      <c r="D470">
        <v>-80.061363999999998</v>
      </c>
      <c r="E470">
        <v>5175</v>
      </c>
    </row>
    <row r="471" spans="1:5" x14ac:dyDescent="0.25">
      <c r="A471" t="str">
        <f>"17:53:32.680"</f>
        <v>17:53:32.680</v>
      </c>
      <c r="B471" s="1">
        <v>43857</v>
      </c>
      <c r="C471">
        <v>39.384613000000002</v>
      </c>
      <c r="D471">
        <v>-80.061171000000002</v>
      </c>
      <c r="E471">
        <v>5175</v>
      </c>
    </row>
    <row r="472" spans="1:5" x14ac:dyDescent="0.25">
      <c r="A472" t="str">
        <f>"17:53:33.180"</f>
        <v>17:53:33.180</v>
      </c>
      <c r="B472" s="1">
        <v>43857</v>
      </c>
      <c r="C472">
        <v>39.384912999999997</v>
      </c>
      <c r="D472">
        <v>-80.060891999999996</v>
      </c>
      <c r="E472">
        <v>5125</v>
      </c>
    </row>
    <row r="473" spans="1:5" x14ac:dyDescent="0.25">
      <c r="A473" t="str">
        <f>"17:53:34.586"</f>
        <v>17:53:34.586</v>
      </c>
      <c r="B473" s="1">
        <v>43857</v>
      </c>
      <c r="C473">
        <v>39.385213999999998</v>
      </c>
      <c r="D473">
        <v>-80.060613000000004</v>
      </c>
      <c r="E473">
        <v>5125</v>
      </c>
    </row>
    <row r="474" spans="1:5" x14ac:dyDescent="0.25">
      <c r="A474" t="str">
        <f>"17:53:35.242"</f>
        <v>17:53:35.242</v>
      </c>
      <c r="B474" s="1">
        <v>43857</v>
      </c>
      <c r="C474">
        <v>39.385579</v>
      </c>
      <c r="D474">
        <v>-80.060291000000007</v>
      </c>
      <c r="E474">
        <v>5125</v>
      </c>
    </row>
    <row r="475" spans="1:5" x14ac:dyDescent="0.25">
      <c r="A475" t="str">
        <f>"17:53:35.891"</f>
        <v>17:53:35.891</v>
      </c>
      <c r="B475" s="1">
        <v>43857</v>
      </c>
      <c r="C475">
        <v>39.386051000000002</v>
      </c>
      <c r="D475">
        <v>-80.059927000000002</v>
      </c>
      <c r="E475">
        <v>5125</v>
      </c>
    </row>
    <row r="476" spans="1:5" x14ac:dyDescent="0.25">
      <c r="A476" t="str">
        <f>"17:53:36.797"</f>
        <v>17:53:36.797</v>
      </c>
      <c r="B476" s="1">
        <v>43857</v>
      </c>
      <c r="C476">
        <v>39.386350999999998</v>
      </c>
      <c r="D476">
        <v>-80.059690000000003</v>
      </c>
      <c r="E476">
        <v>5125</v>
      </c>
    </row>
    <row r="477" spans="1:5" x14ac:dyDescent="0.25">
      <c r="A477" t="str">
        <f>"17:53:38.000"</f>
        <v>17:53:38.000</v>
      </c>
      <c r="B477" s="1">
        <v>43857</v>
      </c>
      <c r="C477">
        <v>39.386566000000002</v>
      </c>
      <c r="D477">
        <v>-80.059518999999995</v>
      </c>
      <c r="E477">
        <v>5150</v>
      </c>
    </row>
    <row r="478" spans="1:5" x14ac:dyDescent="0.25">
      <c r="A478" t="str">
        <f>"17:53:38.961"</f>
        <v>17:53:38.961</v>
      </c>
      <c r="B478" s="1">
        <v>43857</v>
      </c>
      <c r="C478">
        <v>39.386823</v>
      </c>
      <c r="D478">
        <v>-80.059282999999994</v>
      </c>
      <c r="E478">
        <v>5200</v>
      </c>
    </row>
    <row r="479" spans="1:5" x14ac:dyDescent="0.25">
      <c r="A479" t="str">
        <f>"17:53:39.766"</f>
        <v>17:53:39.766</v>
      </c>
      <c r="B479" s="1">
        <v>43857</v>
      </c>
      <c r="C479">
        <v>39.387037999999997</v>
      </c>
      <c r="D479">
        <v>-80.059047000000007</v>
      </c>
      <c r="E479">
        <v>5200</v>
      </c>
    </row>
    <row r="480" spans="1:5" x14ac:dyDescent="0.25">
      <c r="A480" t="str">
        <f>"17:53:40.016"</f>
        <v>17:53:40.016</v>
      </c>
      <c r="B480" s="1">
        <v>43857</v>
      </c>
      <c r="C480">
        <v>39.387295000000002</v>
      </c>
      <c r="D480">
        <v>-80.058724999999995</v>
      </c>
      <c r="E480">
        <v>5300</v>
      </c>
    </row>
    <row r="481" spans="1:5" x14ac:dyDescent="0.25">
      <c r="A481" t="str">
        <f>"17:53:41.117"</f>
        <v>17:53:41.117</v>
      </c>
      <c r="B481" s="1">
        <v>43857</v>
      </c>
      <c r="C481">
        <v>39.387467000000001</v>
      </c>
      <c r="D481">
        <v>-80.058509999999998</v>
      </c>
      <c r="E481">
        <v>5300</v>
      </c>
    </row>
    <row r="482" spans="1:5" x14ac:dyDescent="0.25">
      <c r="A482" t="str">
        <f>"17:53:41.727"</f>
        <v>17:53:41.727</v>
      </c>
      <c r="B482" s="1">
        <v>43857</v>
      </c>
      <c r="C482">
        <v>39.387616999999999</v>
      </c>
      <c r="D482">
        <v>-80.058273999999997</v>
      </c>
      <c r="E482">
        <v>5300</v>
      </c>
    </row>
    <row r="483" spans="1:5" x14ac:dyDescent="0.25">
      <c r="A483" t="str">
        <f>"17:53:42.727"</f>
        <v>17:53:42.727</v>
      </c>
      <c r="B483" s="1">
        <v>43857</v>
      </c>
      <c r="C483">
        <v>39.387766999999997</v>
      </c>
      <c r="D483">
        <v>-80.058081000000001</v>
      </c>
      <c r="E483">
        <v>5425</v>
      </c>
    </row>
    <row r="484" spans="1:5" x14ac:dyDescent="0.25">
      <c r="A484" t="str">
        <f>"17:53:43.484"</f>
        <v>17:53:43.484</v>
      </c>
      <c r="B484" s="1">
        <v>43857</v>
      </c>
      <c r="C484">
        <v>39.387939000000003</v>
      </c>
      <c r="D484">
        <v>-80.057867000000002</v>
      </c>
      <c r="E484">
        <v>5425</v>
      </c>
    </row>
    <row r="485" spans="1:5" x14ac:dyDescent="0.25">
      <c r="A485" t="str">
        <f>"17:53:44.539"</f>
        <v>17:53:44.539</v>
      </c>
      <c r="B485" s="1">
        <v>43857</v>
      </c>
      <c r="C485">
        <v>39.388131999999999</v>
      </c>
      <c r="D485">
        <v>-80.057652000000004</v>
      </c>
      <c r="E485">
        <v>5500</v>
      </c>
    </row>
    <row r="486" spans="1:5" x14ac:dyDescent="0.25">
      <c r="A486" t="str">
        <f>"17:53:45.094"</f>
        <v>17:53:45.094</v>
      </c>
      <c r="B486" s="1">
        <v>43857</v>
      </c>
      <c r="C486">
        <v>39.388196000000001</v>
      </c>
      <c r="D486">
        <v>-80.057587999999996</v>
      </c>
      <c r="E486">
        <v>5500</v>
      </c>
    </row>
    <row r="487" spans="1:5" x14ac:dyDescent="0.25">
      <c r="A487" t="str">
        <f>"17:53:46.094"</f>
        <v>17:53:46.094</v>
      </c>
      <c r="B487" s="1">
        <v>43857</v>
      </c>
      <c r="C487">
        <v>39.388368</v>
      </c>
      <c r="D487">
        <v>-80.057479999999998</v>
      </c>
      <c r="E487">
        <v>5500</v>
      </c>
    </row>
    <row r="488" spans="1:5" x14ac:dyDescent="0.25">
      <c r="A488" t="str">
        <f>"17:53:46.898"</f>
        <v>17:53:46.898</v>
      </c>
      <c r="B488" s="1">
        <v>43857</v>
      </c>
      <c r="C488">
        <v>39.388561000000003</v>
      </c>
      <c r="D488">
        <v>-80.057372999999998</v>
      </c>
      <c r="E488">
        <v>5500</v>
      </c>
    </row>
    <row r="489" spans="1:5" x14ac:dyDescent="0.25">
      <c r="A489" t="str">
        <f>"17:53:47.805"</f>
        <v>17:53:47.805</v>
      </c>
      <c r="B489" s="1">
        <v>43857</v>
      </c>
      <c r="C489">
        <v>39.388733000000002</v>
      </c>
      <c r="D489">
        <v>-80.057329999999993</v>
      </c>
      <c r="E489">
        <v>5500</v>
      </c>
    </row>
    <row r="490" spans="1:5" x14ac:dyDescent="0.25">
      <c r="A490" t="str">
        <f>"17:53:49.516"</f>
        <v>17:53:49.516</v>
      </c>
      <c r="B490" s="1">
        <v>43857</v>
      </c>
      <c r="C490">
        <v>39.388969000000003</v>
      </c>
      <c r="D490">
        <v>-80.057329999999993</v>
      </c>
      <c r="E490">
        <v>5500</v>
      </c>
    </row>
    <row r="491" spans="1:5" x14ac:dyDescent="0.25">
      <c r="A491" t="str">
        <f>"17:53:50.672"</f>
        <v>17:53:50.672</v>
      </c>
      <c r="B491" s="1">
        <v>43857</v>
      </c>
      <c r="C491">
        <v>39.389398</v>
      </c>
      <c r="D491">
        <v>-80.057416000000003</v>
      </c>
      <c r="E491">
        <v>5425</v>
      </c>
    </row>
    <row r="492" spans="1:5" x14ac:dyDescent="0.25">
      <c r="A492" t="str">
        <f>"17:53:51.281"</f>
        <v>17:53:51.281</v>
      </c>
      <c r="B492" s="1">
        <v>43857</v>
      </c>
      <c r="C492">
        <v>39.389634000000001</v>
      </c>
      <c r="D492">
        <v>-80.057479999999998</v>
      </c>
      <c r="E492">
        <v>5400</v>
      </c>
    </row>
    <row r="493" spans="1:5" x14ac:dyDescent="0.25">
      <c r="A493" t="str">
        <f>"17:53:53.539"</f>
        <v>17:53:53.539</v>
      </c>
      <c r="B493" s="1">
        <v>43857</v>
      </c>
      <c r="C493">
        <v>39.390256000000001</v>
      </c>
      <c r="D493">
        <v>-80.057523000000003</v>
      </c>
      <c r="E493">
        <v>5400</v>
      </c>
    </row>
    <row r="494" spans="1:5" x14ac:dyDescent="0.25">
      <c r="A494" t="str">
        <f>"17:53:54.945"</f>
        <v>17:53:54.945</v>
      </c>
      <c r="B494" s="1">
        <v>43857</v>
      </c>
      <c r="C494">
        <v>39.390856999999997</v>
      </c>
      <c r="D494">
        <v>-80.057265999999998</v>
      </c>
      <c r="E494">
        <v>5300</v>
      </c>
    </row>
    <row r="495" spans="1:5" x14ac:dyDescent="0.25">
      <c r="A495" t="str">
        <f>"17:53:55.953"</f>
        <v>17:53:55.953</v>
      </c>
      <c r="B495" s="1">
        <v>43857</v>
      </c>
      <c r="C495">
        <v>39.391136000000003</v>
      </c>
      <c r="D495">
        <v>-80.056987000000007</v>
      </c>
      <c r="E495">
        <v>5300</v>
      </c>
    </row>
    <row r="496" spans="1:5" x14ac:dyDescent="0.25">
      <c r="A496" t="str">
        <f>"17:53:56.555"</f>
        <v>17:53:56.555</v>
      </c>
      <c r="B496" s="1">
        <v>43857</v>
      </c>
      <c r="C496">
        <v>39.391478999999997</v>
      </c>
      <c r="D496">
        <v>-80.056557999999995</v>
      </c>
      <c r="E496">
        <v>5175</v>
      </c>
    </row>
    <row r="497" spans="1:5" x14ac:dyDescent="0.25">
      <c r="A497" t="str">
        <f>"17:53:57.156"</f>
        <v>17:53:57.156</v>
      </c>
      <c r="B497" s="1">
        <v>43857</v>
      </c>
      <c r="C497">
        <v>39.391736999999999</v>
      </c>
      <c r="D497">
        <v>-80.056171000000006</v>
      </c>
      <c r="E497">
        <v>5175</v>
      </c>
    </row>
    <row r="498" spans="1:5" x14ac:dyDescent="0.25">
      <c r="A498" t="str">
        <f>"17:53:58.664"</f>
        <v>17:53:58.664</v>
      </c>
      <c r="B498" s="1">
        <v>43857</v>
      </c>
      <c r="C498">
        <v>39.391930000000002</v>
      </c>
      <c r="D498">
        <v>-80.055699000000004</v>
      </c>
      <c r="E498">
        <v>5050</v>
      </c>
    </row>
    <row r="499" spans="1:5" x14ac:dyDescent="0.25">
      <c r="A499" t="str">
        <f>"17:53:59.469"</f>
        <v>17:53:59.469</v>
      </c>
      <c r="B499" s="1">
        <v>43857</v>
      </c>
      <c r="C499">
        <v>39.39208</v>
      </c>
      <c r="D499">
        <v>-80.054991000000001</v>
      </c>
      <c r="E499">
        <v>4950</v>
      </c>
    </row>
    <row r="500" spans="1:5" x14ac:dyDescent="0.25">
      <c r="A500" t="str">
        <f>"17:54:00.125"</f>
        <v>17:54:00.125</v>
      </c>
      <c r="B500" s="1">
        <v>43857</v>
      </c>
      <c r="C500">
        <v>39.392144999999999</v>
      </c>
      <c r="D500">
        <v>-80.054368999999994</v>
      </c>
      <c r="E500">
        <v>4950</v>
      </c>
    </row>
    <row r="501" spans="1:5" x14ac:dyDescent="0.25">
      <c r="A501" t="str">
        <f>"17:54:00.680"</f>
        <v>17:54:00.680</v>
      </c>
      <c r="B501" s="1">
        <v>43857</v>
      </c>
      <c r="C501">
        <v>39.392166000000003</v>
      </c>
      <c r="D501">
        <v>-80.053725</v>
      </c>
      <c r="E501">
        <v>4825</v>
      </c>
    </row>
    <row r="502" spans="1:5" x14ac:dyDescent="0.25">
      <c r="A502" t="str">
        <f>"17:54:02.234"</f>
        <v>17:54:02.234</v>
      </c>
      <c r="B502" s="1">
        <v>43857</v>
      </c>
      <c r="C502">
        <v>39.392166000000003</v>
      </c>
      <c r="D502">
        <v>-80.052244999999999</v>
      </c>
      <c r="E502">
        <v>4825</v>
      </c>
    </row>
    <row r="503" spans="1:5" x14ac:dyDescent="0.25">
      <c r="A503" t="str">
        <f>"17:54:03.695"</f>
        <v>17:54:03.695</v>
      </c>
      <c r="B503" s="1">
        <v>43857</v>
      </c>
      <c r="C503">
        <v>39.392166000000003</v>
      </c>
      <c r="D503">
        <v>-80.051601000000005</v>
      </c>
      <c r="E503">
        <v>4800</v>
      </c>
    </row>
    <row r="504" spans="1:5" x14ac:dyDescent="0.25">
      <c r="A504" t="str">
        <f>"17:54:04.352"</f>
        <v>17:54:04.352</v>
      </c>
      <c r="B504" s="1">
        <v>43857</v>
      </c>
      <c r="C504">
        <v>39.392187999999997</v>
      </c>
      <c r="D504">
        <v>-80.051022000000003</v>
      </c>
      <c r="E504">
        <v>4800</v>
      </c>
    </row>
    <row r="505" spans="1:5" x14ac:dyDescent="0.25">
      <c r="A505" t="str">
        <f>"17:54:05.000"</f>
        <v>17:54:05.000</v>
      </c>
      <c r="B505" s="1">
        <v>43857</v>
      </c>
      <c r="C505">
        <v>39.392338000000002</v>
      </c>
      <c r="D505">
        <v>-80.050377999999995</v>
      </c>
      <c r="E505">
        <v>4925</v>
      </c>
    </row>
    <row r="506" spans="1:5" x14ac:dyDescent="0.25">
      <c r="A506" t="str">
        <f>"17:54:05.656"</f>
        <v>17:54:05.656</v>
      </c>
      <c r="B506" s="1">
        <v>43857</v>
      </c>
      <c r="C506">
        <v>39.392508999999997</v>
      </c>
      <c r="D506">
        <v>-80.049926999999997</v>
      </c>
      <c r="E506">
        <v>4975</v>
      </c>
    </row>
    <row r="507" spans="1:5" x14ac:dyDescent="0.25">
      <c r="A507" t="str">
        <f>"17:54:06.914"</f>
        <v>17:54:06.914</v>
      </c>
      <c r="B507" s="1">
        <v>43857</v>
      </c>
      <c r="C507">
        <v>39.392766999999999</v>
      </c>
      <c r="D507">
        <v>-80.049541000000005</v>
      </c>
      <c r="E507">
        <v>4975</v>
      </c>
    </row>
    <row r="508" spans="1:5" x14ac:dyDescent="0.25">
      <c r="A508" t="str">
        <f>"17:54:07.367"</f>
        <v>17:54:07.367</v>
      </c>
      <c r="B508" s="1">
        <v>43857</v>
      </c>
      <c r="C508">
        <v>39.393045999999998</v>
      </c>
      <c r="D508">
        <v>-80.049198000000004</v>
      </c>
      <c r="E508">
        <v>5050</v>
      </c>
    </row>
    <row r="509" spans="1:5" x14ac:dyDescent="0.25">
      <c r="A509" t="str">
        <f>"17:54:09.172"</f>
        <v>17:54:09.172</v>
      </c>
      <c r="B509" s="1">
        <v>43857</v>
      </c>
      <c r="C509">
        <v>39.393754000000001</v>
      </c>
      <c r="D509">
        <v>-80.048424999999995</v>
      </c>
      <c r="E509">
        <v>5050</v>
      </c>
    </row>
    <row r="510" spans="1:5" x14ac:dyDescent="0.25">
      <c r="A510" t="str">
        <f>"17:54:10.531"</f>
        <v>17:54:10.531</v>
      </c>
      <c r="B510" s="1">
        <v>43857</v>
      </c>
      <c r="C510">
        <v>39.394119000000003</v>
      </c>
      <c r="D510">
        <v>-80.048210999999995</v>
      </c>
      <c r="E510">
        <v>5125</v>
      </c>
    </row>
    <row r="511" spans="1:5" x14ac:dyDescent="0.25">
      <c r="A511" t="str">
        <f>"17:54:11.633"</f>
        <v>17:54:11.633</v>
      </c>
      <c r="B511" s="1">
        <v>43857</v>
      </c>
      <c r="C511">
        <v>39.394998999999999</v>
      </c>
      <c r="D511">
        <v>-80.047974999999994</v>
      </c>
      <c r="E511">
        <v>5125</v>
      </c>
    </row>
    <row r="512" spans="1:5" x14ac:dyDescent="0.25">
      <c r="A512" t="str">
        <f>"17:54:12.539"</f>
        <v>17:54:12.539</v>
      </c>
      <c r="B512" s="1">
        <v>43857</v>
      </c>
      <c r="C512">
        <v>39.395384999999997</v>
      </c>
      <c r="D512">
        <v>-80.047953000000007</v>
      </c>
      <c r="E512">
        <v>5125</v>
      </c>
    </row>
    <row r="513" spans="1:5" x14ac:dyDescent="0.25">
      <c r="A513" t="str">
        <f>"17:54:14.000"</f>
        <v>17:54:14.000</v>
      </c>
      <c r="B513" s="1">
        <v>43857</v>
      </c>
      <c r="C513">
        <v>39.394891000000001</v>
      </c>
      <c r="D513">
        <v>-80.048876000000007</v>
      </c>
      <c r="E513">
        <v>4350</v>
      </c>
    </row>
    <row r="514" spans="1:5" x14ac:dyDescent="0.25">
      <c r="A514" t="str">
        <f>"17:54:14.500"</f>
        <v>17:54:14.500</v>
      </c>
      <c r="B514" s="1">
        <v>43857</v>
      </c>
      <c r="C514">
        <v>39.394762999999998</v>
      </c>
      <c r="D514">
        <v>-80.049240999999995</v>
      </c>
      <c r="E514">
        <v>4325</v>
      </c>
    </row>
    <row r="515" spans="1:5" x14ac:dyDescent="0.25">
      <c r="A515" t="str">
        <f>"17:54:15.555"</f>
        <v>17:54:15.555</v>
      </c>
      <c r="B515" s="1">
        <v>43857</v>
      </c>
      <c r="C515">
        <v>39.394441</v>
      </c>
      <c r="D515">
        <v>-80.049648000000005</v>
      </c>
      <c r="E515">
        <v>4325</v>
      </c>
    </row>
    <row r="516" spans="1:5" x14ac:dyDescent="0.25">
      <c r="A516" t="str">
        <f>"17:54:16.266"</f>
        <v>17:54:16.266</v>
      </c>
      <c r="B516" s="1">
        <v>43857</v>
      </c>
      <c r="C516">
        <v>39.393968999999998</v>
      </c>
      <c r="D516">
        <v>-80.049819999999997</v>
      </c>
      <c r="E516">
        <v>4300</v>
      </c>
    </row>
    <row r="517" spans="1:5" x14ac:dyDescent="0.25">
      <c r="A517" t="str">
        <f>"17:54:16.969"</f>
        <v>17:54:16.969</v>
      </c>
      <c r="B517" s="1">
        <v>43857</v>
      </c>
      <c r="C517">
        <v>39.393475000000002</v>
      </c>
      <c r="D517">
        <v>-80.049905999999993</v>
      </c>
      <c r="E517">
        <v>4300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 FAA ADS-B DATA_N214K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Gerhardt Adam</dc:creator>
  <cp:lastModifiedBy>Gerhardt Adam</cp:lastModifiedBy>
  <dcterms:created xsi:type="dcterms:W3CDTF">2021-01-21T20:09:41Z</dcterms:created>
  <dcterms:modified xsi:type="dcterms:W3CDTF">2021-01-26T14:40:53Z</dcterms:modified>
</cp:coreProperties>
</file>